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anderso\Desktop\CASDEM\"/>
    </mc:Choice>
  </mc:AlternateContent>
  <bookViews>
    <workbookView xWindow="0" yWindow="0" windowWidth="17280" windowHeight="6828" tabRatio="905"/>
  </bookViews>
  <sheets>
    <sheet name="FY14 EUI chart" sheetId="12" r:id="rId1"/>
    <sheet name="FY14 School Energy Data" sheetId="11" r:id="rId2"/>
    <sheet name="FY13 School Energy Data" sheetId="8" r:id="rId3"/>
    <sheet name="FY11 School Energy Data" sheetId="4" r:id="rId4"/>
    <sheet name="FY07 School Energy Data" sheetId="1" r:id="rId5"/>
    <sheet name="FY2011 chart" sheetId="10" r:id="rId6"/>
    <sheet name="FY08 kBtu CHARTt" sheetId="5" r:id="rId7"/>
    <sheet name="FY07 kBtu CHART" sheetId="2" r:id="rId8"/>
    <sheet name="HDD" sheetId="3" r:id="rId9"/>
    <sheet name="Compatibility Report" sheetId="13" r:id="rId10"/>
  </sheets>
  <definedNames>
    <definedName name="_xlnm._FilterDatabase" localSheetId="3" hidden="1">'FY11 School Energy Data'!$A$1:$Q$15</definedName>
    <definedName name="_xlnm._FilterDatabase" localSheetId="2" hidden="1">'FY13 School Energy Data'!$A$3:$U$3</definedName>
    <definedName name="_xlnm._FilterDatabase" localSheetId="1" hidden="1">'FY14 School Energy Data'!$A$3:$W$3</definedName>
    <definedName name="_xlnm.Print_Area" localSheetId="4">'FY07 School Energy Data'!$A$1:$P$25</definedName>
    <definedName name="_xlnm.Print_Area" localSheetId="3">'FY11 School Energy Data'!$A$1:$Q$35</definedName>
    <definedName name="_xlnm.Print_Area" localSheetId="2">'FY13 School Energy Data'!$A$1:$U$37</definedName>
    <definedName name="_xlnm.Print_Area" localSheetId="1">'FY14 School Energy Data'!$A$1:$W$37</definedName>
  </definedNames>
  <calcPr calcId="152511"/>
</workbook>
</file>

<file path=xl/calcChain.xml><?xml version="1.0" encoding="utf-8"?>
<calcChain xmlns="http://schemas.openxmlformats.org/spreadsheetml/2006/main">
  <c r="O5" i="11" l="1"/>
  <c r="R13" i="11"/>
  <c r="R14" i="11"/>
  <c r="R12" i="11"/>
  <c r="R10" i="11"/>
  <c r="R9" i="11"/>
  <c r="R5" i="11"/>
  <c r="R8" i="11"/>
  <c r="R7" i="11"/>
  <c r="R6" i="11"/>
  <c r="R4" i="11"/>
  <c r="J5" i="11"/>
  <c r="J5" i="8"/>
  <c r="G5" i="8"/>
  <c r="P5" i="11"/>
  <c r="P6" i="11"/>
  <c r="P7" i="11"/>
  <c r="P11" i="11"/>
  <c r="P12" i="11"/>
  <c r="P14" i="11"/>
  <c r="P15" i="11"/>
  <c r="P16" i="11"/>
  <c r="P4" i="11"/>
  <c r="O6" i="11"/>
  <c r="O7" i="11"/>
  <c r="O11" i="11"/>
  <c r="O12" i="11"/>
  <c r="O15" i="11"/>
  <c r="O16" i="11"/>
  <c r="O4" i="11"/>
  <c r="H5" i="11"/>
  <c r="G5" i="11"/>
  <c r="S5" i="11"/>
  <c r="V26" i="11"/>
  <c r="U26" i="11"/>
  <c r="W26" i="11"/>
  <c r="T26" i="11"/>
  <c r="S26" i="11"/>
  <c r="V25" i="11"/>
  <c r="U25" i="11"/>
  <c r="W25" i="11"/>
  <c r="T25" i="11"/>
  <c r="S25" i="11"/>
  <c r="V24" i="11"/>
  <c r="U24" i="11"/>
  <c r="W24" i="11"/>
  <c r="T24" i="11"/>
  <c r="S24" i="11"/>
  <c r="V23" i="11"/>
  <c r="U23" i="11"/>
  <c r="W23" i="11"/>
  <c r="T23" i="11"/>
  <c r="S23" i="11"/>
  <c r="V22" i="11"/>
  <c r="U22" i="11"/>
  <c r="W22" i="11"/>
  <c r="T22" i="11"/>
  <c r="S22" i="11"/>
  <c r="V21" i="11"/>
  <c r="U21" i="11"/>
  <c r="W21" i="11"/>
  <c r="T21" i="11"/>
  <c r="S21" i="11"/>
  <c r="V20" i="11"/>
  <c r="U20" i="11"/>
  <c r="W20" i="11"/>
  <c r="T20" i="11"/>
  <c r="S20" i="11"/>
  <c r="V19" i="11"/>
  <c r="U19" i="11"/>
  <c r="W19" i="11"/>
  <c r="T19" i="11"/>
  <c r="S19" i="11"/>
  <c r="V18" i="11"/>
  <c r="U18" i="11"/>
  <c r="W18" i="11"/>
  <c r="T18" i="11"/>
  <c r="S18" i="11"/>
  <c r="V17" i="11"/>
  <c r="U17" i="11"/>
  <c r="W17" i="11"/>
  <c r="T17" i="11"/>
  <c r="S17" i="11"/>
  <c r="V16" i="11"/>
  <c r="U16" i="11"/>
  <c r="T16" i="11"/>
  <c r="S16" i="11"/>
  <c r="V15" i="11"/>
  <c r="U15" i="11"/>
  <c r="T15" i="11"/>
  <c r="S15" i="11"/>
  <c r="V14" i="11"/>
  <c r="U14" i="11"/>
  <c r="W14" i="11"/>
  <c r="T14" i="11"/>
  <c r="S14" i="11"/>
  <c r="Q14" i="11"/>
  <c r="V13" i="11"/>
  <c r="U13" i="11"/>
  <c r="W13" i="11"/>
  <c r="T13" i="11"/>
  <c r="S13" i="11"/>
  <c r="Q13" i="11"/>
  <c r="V12" i="11"/>
  <c r="U12" i="11"/>
  <c r="T12" i="11"/>
  <c r="S12" i="11"/>
  <c r="Q12" i="11"/>
  <c r="V11" i="11"/>
  <c r="U11" i="11"/>
  <c r="T11" i="11"/>
  <c r="S11" i="11"/>
  <c r="Q11" i="11"/>
  <c r="V10" i="11"/>
  <c r="U10" i="11"/>
  <c r="W10" i="11"/>
  <c r="T10" i="11"/>
  <c r="S10" i="11"/>
  <c r="Q10" i="11"/>
  <c r="V9" i="11"/>
  <c r="U9" i="11"/>
  <c r="W9" i="11"/>
  <c r="T9" i="11"/>
  <c r="S9" i="11"/>
  <c r="Q9" i="11"/>
  <c r="V8" i="11"/>
  <c r="U8" i="11"/>
  <c r="W8" i="11"/>
  <c r="T8" i="11"/>
  <c r="S8" i="11"/>
  <c r="Q8" i="11"/>
  <c r="V7" i="11"/>
  <c r="U7" i="11"/>
  <c r="T7" i="11"/>
  <c r="S7" i="11"/>
  <c r="Q7" i="11"/>
  <c r="V6" i="11"/>
  <c r="U6" i="11"/>
  <c r="T6" i="11"/>
  <c r="S6" i="11"/>
  <c r="Q6" i="11"/>
  <c r="V5" i="11"/>
  <c r="U5" i="11"/>
  <c r="T5" i="11"/>
  <c r="Q5" i="11"/>
  <c r="V4" i="11"/>
  <c r="U4" i="11"/>
  <c r="T4" i="11"/>
  <c r="S4" i="11"/>
  <c r="Q4" i="11"/>
  <c r="W16" i="11"/>
  <c r="W4" i="11"/>
  <c r="W6" i="11"/>
  <c r="W7" i="11"/>
  <c r="W11" i="11"/>
  <c r="W12" i="11"/>
  <c r="W15" i="11"/>
  <c r="W5" i="11"/>
  <c r="O8" i="8"/>
  <c r="O6" i="8"/>
  <c r="O11" i="8"/>
  <c r="L14" i="4"/>
  <c r="O14" i="8"/>
  <c r="L13" i="4"/>
  <c r="O13" i="8"/>
  <c r="L12" i="4"/>
  <c r="O12" i="8"/>
  <c r="L11" i="4"/>
  <c r="O10" i="8"/>
  <c r="L10" i="4"/>
  <c r="O9" i="8"/>
  <c r="L9" i="4"/>
  <c r="L8" i="4"/>
  <c r="O7" i="8"/>
  <c r="L6" i="4"/>
  <c r="L4" i="4"/>
  <c r="L15" i="4"/>
  <c r="P26" i="8"/>
  <c r="P25" i="8"/>
  <c r="P24" i="8"/>
  <c r="P8" i="8"/>
  <c r="P17" i="8"/>
  <c r="P23" i="8"/>
  <c r="P22" i="8"/>
  <c r="P13" i="8"/>
  <c r="P21" i="8"/>
  <c r="P10" i="8"/>
  <c r="P9" i="8"/>
  <c r="P20" i="8"/>
  <c r="P19" i="8"/>
  <c r="P7" i="8"/>
  <c r="P18" i="8"/>
  <c r="P4" i="8"/>
  <c r="P16" i="8"/>
  <c r="P15" i="8"/>
  <c r="P5" i="8"/>
  <c r="P6" i="8"/>
  <c r="P11" i="8"/>
  <c r="P12" i="8"/>
  <c r="S15" i="8"/>
  <c r="T15" i="8"/>
  <c r="U15" i="8"/>
  <c r="R15" i="8"/>
  <c r="Q15" i="8"/>
  <c r="S26" i="8"/>
  <c r="U26" i="8"/>
  <c r="T26" i="8"/>
  <c r="R26" i="8"/>
  <c r="Q26" i="8"/>
  <c r="S6" i="8"/>
  <c r="T6" i="8"/>
  <c r="R6" i="8"/>
  <c r="Q6" i="8"/>
  <c r="S25" i="8"/>
  <c r="U25" i="8"/>
  <c r="T25" i="8"/>
  <c r="R25" i="8"/>
  <c r="Q25" i="8"/>
  <c r="S4" i="8"/>
  <c r="T4" i="8"/>
  <c r="R4" i="8"/>
  <c r="Q4" i="8"/>
  <c r="S5" i="8"/>
  <c r="T5" i="8"/>
  <c r="U5" i="8"/>
  <c r="R5" i="8"/>
  <c r="Q5" i="8"/>
  <c r="S24" i="8"/>
  <c r="U24" i="8"/>
  <c r="T24" i="8"/>
  <c r="R24" i="8"/>
  <c r="Q24" i="8"/>
  <c r="S16" i="8"/>
  <c r="U16" i="8"/>
  <c r="T16" i="8"/>
  <c r="R16" i="8"/>
  <c r="Q16" i="8"/>
  <c r="S8" i="8"/>
  <c r="U8" i="8"/>
  <c r="T8" i="8"/>
  <c r="R8" i="8"/>
  <c r="Q8" i="8"/>
  <c r="S17" i="8"/>
  <c r="U17" i="8"/>
  <c r="T17" i="8"/>
  <c r="R17" i="8"/>
  <c r="Q17" i="8"/>
  <c r="S23" i="8"/>
  <c r="U23" i="8"/>
  <c r="T23" i="8"/>
  <c r="R23" i="8"/>
  <c r="Q23" i="8"/>
  <c r="S22" i="8"/>
  <c r="U22" i="8"/>
  <c r="T22" i="8"/>
  <c r="R22" i="8"/>
  <c r="Q22" i="8"/>
  <c r="S13" i="8"/>
  <c r="U13" i="8"/>
  <c r="T13" i="8"/>
  <c r="R13" i="8"/>
  <c r="Q13" i="8"/>
  <c r="S21" i="8"/>
  <c r="U21" i="8"/>
  <c r="T21" i="8"/>
  <c r="R21" i="8"/>
  <c r="Q21" i="8"/>
  <c r="S10" i="8"/>
  <c r="U10" i="8"/>
  <c r="T10" i="8"/>
  <c r="R10" i="8"/>
  <c r="Q10" i="8"/>
  <c r="S12" i="8"/>
  <c r="T12" i="8"/>
  <c r="R12" i="8"/>
  <c r="Q12" i="8"/>
  <c r="S14" i="8"/>
  <c r="U14" i="8"/>
  <c r="T14" i="8"/>
  <c r="R14" i="8"/>
  <c r="Q14" i="8"/>
  <c r="S11" i="8"/>
  <c r="U11" i="8"/>
  <c r="T11" i="8"/>
  <c r="R11" i="8"/>
  <c r="Q11" i="8"/>
  <c r="S9" i="8"/>
  <c r="U9" i="8"/>
  <c r="T9" i="8"/>
  <c r="R9" i="8"/>
  <c r="Q9" i="8"/>
  <c r="S20" i="8"/>
  <c r="U20" i="8"/>
  <c r="T20" i="8"/>
  <c r="R20" i="8"/>
  <c r="Q20" i="8"/>
  <c r="S19" i="8"/>
  <c r="U19" i="8"/>
  <c r="T19" i="8"/>
  <c r="R19" i="8"/>
  <c r="Q19" i="8"/>
  <c r="S18" i="8"/>
  <c r="U18" i="8"/>
  <c r="T18" i="8"/>
  <c r="R18" i="8"/>
  <c r="Q18" i="8"/>
  <c r="S7" i="8"/>
  <c r="T7" i="8"/>
  <c r="R7" i="8"/>
  <c r="Q7" i="8"/>
  <c r="C74" i="3"/>
  <c r="B74" i="3"/>
  <c r="K10" i="4"/>
  <c r="I5" i="4"/>
  <c r="L5" i="4"/>
  <c r="O5" i="8"/>
  <c r="G26" i="4"/>
  <c r="J5" i="4"/>
  <c r="P5" i="4"/>
  <c r="M6" i="4"/>
  <c r="N6" i="4"/>
  <c r="O6" i="4"/>
  <c r="P6" i="4"/>
  <c r="M8" i="4"/>
  <c r="N8" i="4"/>
  <c r="O8" i="4"/>
  <c r="Q8" i="4"/>
  <c r="P8" i="4"/>
  <c r="M9" i="4"/>
  <c r="N9" i="4"/>
  <c r="O9" i="4"/>
  <c r="Q9" i="4"/>
  <c r="P9" i="4"/>
  <c r="M5" i="4"/>
  <c r="O5" i="4"/>
  <c r="Q5" i="4"/>
  <c r="M12" i="4"/>
  <c r="N12" i="4"/>
  <c r="O12" i="4"/>
  <c r="P12" i="4"/>
  <c r="M13" i="4"/>
  <c r="N13" i="4"/>
  <c r="O13" i="4"/>
  <c r="Q13" i="4"/>
  <c r="P13" i="4"/>
  <c r="M14" i="4"/>
  <c r="N14" i="4"/>
  <c r="O14" i="4"/>
  <c r="Q14" i="4"/>
  <c r="P14" i="4"/>
  <c r="G18" i="4"/>
  <c r="G19" i="4"/>
  <c r="G20" i="4"/>
  <c r="G25" i="1"/>
  <c r="O8" i="1"/>
  <c r="N8" i="1"/>
  <c r="P8" i="1"/>
  <c r="M8" i="1"/>
  <c r="L8" i="1"/>
  <c r="K8" i="1"/>
  <c r="K5" i="4"/>
  <c r="K4" i="1"/>
  <c r="K4" i="4"/>
  <c r="K6" i="1"/>
  <c r="K8" i="4"/>
  <c r="L6" i="1"/>
  <c r="M6" i="1"/>
  <c r="N6" i="1"/>
  <c r="P6" i="1"/>
  <c r="O6" i="1"/>
  <c r="K9" i="1"/>
  <c r="L9" i="1"/>
  <c r="M9" i="1"/>
  <c r="N9" i="1"/>
  <c r="O9" i="1"/>
  <c r="P9" i="1"/>
  <c r="K13" i="1"/>
  <c r="K14" i="4"/>
  <c r="L13" i="1"/>
  <c r="M13" i="1"/>
  <c r="N13" i="1"/>
  <c r="P13" i="1"/>
  <c r="O13" i="1"/>
  <c r="K11" i="1"/>
  <c r="K12" i="4"/>
  <c r="L11" i="1"/>
  <c r="M11" i="1"/>
  <c r="N11" i="1"/>
  <c r="O11" i="1"/>
  <c r="P11" i="1"/>
  <c r="K10" i="1"/>
  <c r="K11" i="4"/>
  <c r="L10" i="1"/>
  <c r="M10" i="1"/>
  <c r="N10" i="1"/>
  <c r="P10" i="1"/>
  <c r="O10" i="1"/>
  <c r="K12" i="1"/>
  <c r="K13" i="4"/>
  <c r="L12" i="1"/>
  <c r="M12" i="1"/>
  <c r="N12" i="1"/>
  <c r="O12" i="1"/>
  <c r="P12" i="1"/>
  <c r="K7" i="1"/>
  <c r="K9" i="4"/>
  <c r="L7" i="1"/>
  <c r="M7" i="1"/>
  <c r="N7" i="1"/>
  <c r="P7" i="1"/>
  <c r="O7" i="1"/>
  <c r="L4" i="1"/>
  <c r="M4" i="1"/>
  <c r="N4" i="1"/>
  <c r="O4" i="1"/>
  <c r="P4" i="1"/>
  <c r="K5" i="1"/>
  <c r="K6" i="4"/>
  <c r="L5" i="1"/>
  <c r="M5" i="1"/>
  <c r="N5" i="1"/>
  <c r="P5" i="1"/>
  <c r="O5" i="1"/>
  <c r="G17" i="1"/>
  <c r="G18" i="1"/>
  <c r="G19" i="1"/>
  <c r="N5" i="4"/>
  <c r="Q12" i="4"/>
  <c r="Q6" i="4"/>
  <c r="K14" i="1"/>
  <c r="U6" i="8"/>
  <c r="U12" i="8"/>
  <c r="U4" i="8"/>
  <c r="U7" i="8"/>
  <c r="K15" i="4"/>
  <c r="O4" i="8"/>
</calcChain>
</file>

<file path=xl/sharedStrings.xml><?xml version="1.0" encoding="utf-8"?>
<sst xmlns="http://schemas.openxmlformats.org/spreadsheetml/2006/main" count="205" uniqueCount="99">
  <si>
    <t>School District:</t>
  </si>
  <si>
    <t>School District Utility Data - Annual</t>
  </si>
  <si>
    <t>Electric Consumption (KWH) - Annual</t>
  </si>
  <si>
    <t>Jefferson County Schools</t>
  </si>
  <si>
    <t>District Square Footage - Total</t>
  </si>
  <si>
    <t>Number of Students</t>
  </si>
  <si>
    <t>Aurora Public Schools</t>
  </si>
  <si>
    <t>Poudre School District</t>
  </si>
  <si>
    <t>Cherry Creek Schools</t>
  </si>
  <si>
    <t>St. Vrain Valley School District</t>
  </si>
  <si>
    <t>Colorado Springs District 11</t>
  </si>
  <si>
    <t>Canon City Schools</t>
  </si>
  <si>
    <t>Douglas County School District Re-1</t>
  </si>
  <si>
    <t>We report all nat gas as dth.  Since</t>
  </si>
  <si>
    <t>the conversions are not the same</t>
  </si>
  <si>
    <t>between our different providers</t>
  </si>
  <si>
    <t>Adams 12 Five Star Schools</t>
  </si>
  <si>
    <t xml:space="preserve"> Usage-DTH</t>
  </si>
  <si>
    <t>Usage-CCF</t>
  </si>
  <si>
    <t>Therm</t>
  </si>
  <si>
    <t>ccf</t>
  </si>
  <si>
    <t>we do not normally convert to ccf</t>
  </si>
  <si>
    <t xml:space="preserve">Dekatherm to CCF Conversion  </t>
  </si>
  <si>
    <t>dth/0.8375 * 10</t>
  </si>
  <si>
    <t>FY 2006-07</t>
  </si>
  <si>
    <t>Douglas County = 260,186 Dth</t>
  </si>
  <si>
    <t>Adams 12 = 1,736,976 therms or 173,697.6 Dth</t>
  </si>
  <si>
    <t>kBtu/Sq.Ft./Yr.</t>
  </si>
  <si>
    <t>kWh/Sq.Ft./Yr.</t>
  </si>
  <si>
    <t>ccf/Sq.Ft./Yr.</t>
  </si>
  <si>
    <t>kWh $/Sq.Ft./Yr.</t>
  </si>
  <si>
    <t>ccf $/Sq.Ft./Yr.</t>
  </si>
  <si>
    <t>Total $/Sq.Ft./Yr.</t>
  </si>
  <si>
    <t>Natural Gas Cost  Annual</t>
  </si>
  <si>
    <t>Example ~</t>
  </si>
  <si>
    <t>Electric Cost  Annual</t>
  </si>
  <si>
    <t>Gas Consumption Annual</t>
  </si>
  <si>
    <t>Mesa County School District 51</t>
  </si>
  <si>
    <t>HDD</t>
  </si>
  <si>
    <t>CDD</t>
  </si>
  <si>
    <t>% SF A/C</t>
  </si>
  <si>
    <t>FY 2010-11</t>
  </si>
  <si>
    <t>Adams 12 Five Star</t>
  </si>
  <si>
    <t xml:space="preserve">Jefferson County </t>
  </si>
  <si>
    <t>Cherry Creek</t>
  </si>
  <si>
    <t>Canon City</t>
  </si>
  <si>
    <t>Poudre</t>
  </si>
  <si>
    <t>Mesa County</t>
  </si>
  <si>
    <t>St. Vrain Valley</t>
  </si>
  <si>
    <t>Boulder Valley</t>
  </si>
  <si>
    <t>Colorado Springs D11</t>
  </si>
  <si>
    <t>Douglas County Re-1</t>
  </si>
  <si>
    <t>FY0607 kBtu/Sq.Ft./Yr.</t>
  </si>
  <si>
    <t>FY1011  kBtu/Sq.Ft./Yr.</t>
  </si>
  <si>
    <t>Pueblo City</t>
  </si>
  <si>
    <t>Littleton</t>
  </si>
  <si>
    <t>Mapleton</t>
  </si>
  <si>
    <t>Englewood</t>
  </si>
  <si>
    <t>Adams District 50</t>
  </si>
  <si>
    <t>Academy District 20</t>
  </si>
  <si>
    <t>Douglas County</t>
  </si>
  <si>
    <t>Harrison</t>
  </si>
  <si>
    <t>Weld County District 6</t>
  </si>
  <si>
    <t>Adams 14</t>
  </si>
  <si>
    <t>Thompson</t>
  </si>
  <si>
    <t>Falcon District 49</t>
  </si>
  <si>
    <t>therms</t>
  </si>
  <si>
    <t>Month</t>
  </si>
  <si>
    <t xml:space="preserve"> CCF </t>
  </si>
  <si>
    <t xml:space="preserve"> therms </t>
  </si>
  <si>
    <t>FY 2012-13</t>
  </si>
  <si>
    <t>kWh/SF/YR</t>
  </si>
  <si>
    <t>FY 2013  kBtu/SF/YR</t>
  </si>
  <si>
    <t>ccf/SF/YR</t>
  </si>
  <si>
    <t>kWh $/SF/YR</t>
  </si>
  <si>
    <t>ccf $/SF/YR</t>
  </si>
  <si>
    <t>Total $/SF/YR</t>
  </si>
  <si>
    <t>District Square Footage</t>
  </si>
  <si>
    <t>Electric Consumption kWh</t>
  </si>
  <si>
    <t>Gas Unit</t>
  </si>
  <si>
    <t>FY 2011 kBtu/SF/YR</t>
  </si>
  <si>
    <t>Jefferson County</t>
  </si>
  <si>
    <t>FY 2013-14</t>
  </si>
  <si>
    <t>Colorado School District Utility Data - Annual</t>
  </si>
  <si>
    <t>Solar Electric PV kWH</t>
  </si>
  <si>
    <t>Grid Electric kWh</t>
  </si>
  <si>
    <t>Other Renewable kWh</t>
  </si>
  <si>
    <t>FY2014 kBtu/SF/YR</t>
  </si>
  <si>
    <t>Compatibility Report for CASDEM Utility Information Comparisons.xls</t>
  </si>
  <si>
    <t>Run on 1/9/2015 11:27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</si>
  <si>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</si>
  <si>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</si>
  <si>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</si>
  <si>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</si>
  <si>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</si>
  <si>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</si>
  <si>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Grid Electric kWH</t>
  </si>
  <si>
    <t>FY 2007 kBtu/SF/YR</t>
  </si>
  <si>
    <t>Denver Public Schools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</si>
</sst>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quot;$&quot;#,##0.00"/>
    <numFmt numFmtId="168" formatCode="_(* #,##0.0_);_(* \(#,##0.0\);_(* &quot;-&quot;_);_(@_)"/>
    <numFmt numFmtId="169" formatCode="_(* #,##0.00_);_(* \(#,##0.00\);_(* &quot;-&quot;_);_(@_)"/>
    <numFmt numFmtId="170" formatCode="0.0"/>
  </numFmts>
  <fonts count="15" x14ac:knownFonts="1">
    <font>
      <sz val="10"/>
      <name val="Arial"/>
    </font>
    <font>
      <sz val="10"/>
      <name val="Arial"/>
    </font>
    <font>
      <b/>
      <sz val="10"/>
      <name val="Arial"/>
      <family val="2"/>
    </font>
    <font>
      <sz val="10"/>
      <name val="Arial"/>
      <family val="2"/>
    </font>
    <font>
      <b/>
      <sz val="14"/>
      <name val="Arial"/>
      <family val="2"/>
    </font>
    <font>
      <sz val="14"/>
      <name val="Arial"/>
      <family val="2"/>
    </font>
    <font>
      <sz val="10"/>
      <name val="Tahoma"/>
      <family val="2"/>
    </font>
    <font>
      <b/>
      <sz val="10"/>
      <name val="Tahoma"/>
      <family val="2"/>
    </font>
    <font>
      <b/>
      <sz val="11"/>
      <name val="Tahoma"/>
      <family val="2"/>
    </font>
    <font>
      <sz val="11"/>
      <name val="Tahoma"/>
      <family val="2"/>
    </font>
    <font>
      <b/>
      <sz val="14"/>
      <name val="Tahoma"/>
      <family val="2"/>
    </font>
    <font>
      <sz val="14"/>
      <name val="Tahoma"/>
      <family val="2"/>
    </font>
    <font>
      <b/>
      <sz val="10"/>
      <name val="Arial"/>
    </font>
    <font>
      <sz val="11"/>
      <color theme="1"/>
      <name val="Calibri"/>
      <family val="2"/>
      <scheme val="minor"/>
    </font>
    <font>
      <sz val="10"/>
      <color rgb="FFFF0000"/>
      <name val="Arial"/>
      <family val="2"/>
    </font>
  </fonts>
  <fills count="8">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7">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0" fontId="13" fillId="0" borderId="0"/>
  </cellStyleXfs>
  <cellXfs count="195">
    <xf numFmtId="0" fontId="0" fillId="0" borderId="0" xfId="0"/>
    <xf numFmtId="41" fontId="0" fillId="0" borderId="0" xfId="0" applyNumberFormat="1" applyBorder="1"/>
    <xf numFmtId="165" fontId="0" fillId="0" borderId="0" xfId="1" applyNumberFormat="1" applyFont="1" applyBorder="1" applyAlignment="1">
      <alignment horizontal="center"/>
    </xf>
    <xf numFmtId="41" fontId="0" fillId="0" borderId="0" xfId="0" applyNumberFormat="1" applyBorder="1" applyAlignment="1">
      <alignment horizontal="center"/>
    </xf>
    <xf numFmtId="42" fontId="0" fillId="0" borderId="0" xfId="0" applyNumberFormat="1" applyBorder="1" applyAlignment="1">
      <alignment horizontal="center"/>
    </xf>
    <xf numFmtId="0" fontId="2" fillId="0" borderId="0" xfId="0" applyFont="1" applyBorder="1"/>
    <xf numFmtId="0" fontId="0" fillId="0" borderId="0" xfId="0" applyBorder="1" applyAlignment="1">
      <alignment horizontal="center"/>
    </xf>
    <xf numFmtId="0" fontId="0" fillId="0" borderId="0" xfId="0" applyBorder="1"/>
    <xf numFmtId="0" fontId="2" fillId="0" borderId="0" xfId="0" applyFont="1" applyBorder="1" applyAlignment="1">
      <alignment horizontal="center"/>
    </xf>
    <xf numFmtId="41" fontId="0" fillId="0" borderId="0" xfId="1" applyNumberFormat="1" applyFont="1" applyBorder="1" applyAlignment="1">
      <alignment horizontal="center"/>
    </xf>
    <xf numFmtId="42" fontId="3" fillId="2" borderId="0" xfId="0" applyNumberFormat="1" applyFont="1" applyFill="1" applyBorder="1" applyAlignment="1">
      <alignment horizontal="center"/>
    </xf>
    <xf numFmtId="41" fontId="2" fillId="2" borderId="1" xfId="0" applyNumberFormat="1" applyFont="1" applyFill="1" applyBorder="1" applyAlignment="1">
      <alignment horizontal="left"/>
    </xf>
    <xf numFmtId="42" fontId="3" fillId="2" borderId="2" xfId="0" applyNumberFormat="1" applyFont="1" applyFill="1" applyBorder="1" applyAlignment="1">
      <alignment horizontal="center"/>
    </xf>
    <xf numFmtId="1" fontId="2" fillId="2" borderId="3" xfId="0" applyNumberFormat="1" applyFont="1" applyFill="1" applyBorder="1" applyAlignment="1">
      <alignment horizontal="center" wrapText="1" shrinkToFit="1"/>
    </xf>
    <xf numFmtId="41" fontId="3" fillId="2" borderId="4" xfId="0" applyNumberFormat="1" applyFont="1" applyFill="1" applyBorder="1" applyAlignment="1">
      <alignment horizontal="left"/>
    </xf>
    <xf numFmtId="41" fontId="3" fillId="2" borderId="5" xfId="1" applyNumberFormat="1" applyFont="1" applyFill="1" applyBorder="1" applyAlignment="1">
      <alignment horizontal="right"/>
    </xf>
    <xf numFmtId="41" fontId="3" fillId="2" borderId="5" xfId="1" applyNumberFormat="1" applyFont="1" applyFill="1" applyBorder="1" applyAlignment="1">
      <alignment horizontal="center"/>
    </xf>
    <xf numFmtId="41" fontId="2" fillId="2" borderId="4" xfId="0" applyNumberFormat="1" applyFont="1" applyFill="1" applyBorder="1" applyAlignment="1">
      <alignment horizontal="left"/>
    </xf>
    <xf numFmtId="41" fontId="3" fillId="2" borderId="4" xfId="0" applyNumberFormat="1" applyFont="1" applyFill="1" applyBorder="1" applyAlignment="1">
      <alignment horizontal="center"/>
    </xf>
    <xf numFmtId="41" fontId="2" fillId="2" borderId="6" xfId="0" applyNumberFormat="1" applyFont="1" applyFill="1" applyBorder="1" applyAlignment="1">
      <alignment horizontal="left"/>
    </xf>
    <xf numFmtId="42" fontId="3" fillId="2" borderId="7" xfId="0" applyNumberFormat="1" applyFont="1" applyFill="1" applyBorder="1" applyAlignment="1">
      <alignment horizontal="center"/>
    </xf>
    <xf numFmtId="41" fontId="3" fillId="2" borderId="8" xfId="1" applyNumberFormat="1" applyFont="1" applyFill="1" applyBorder="1" applyAlignment="1">
      <alignment horizontal="center"/>
    </xf>
    <xf numFmtId="41" fontId="2" fillId="2" borderId="9" xfId="0" applyNumberFormat="1" applyFont="1" applyFill="1" applyBorder="1" applyAlignment="1">
      <alignment horizontal="center" wrapText="1" shrinkToFit="1"/>
    </xf>
    <xf numFmtId="41" fontId="3" fillId="2" borderId="10" xfId="1" applyNumberFormat="1" applyFont="1" applyFill="1" applyBorder="1" applyAlignment="1">
      <alignment horizontal="right"/>
    </xf>
    <xf numFmtId="41" fontId="3" fillId="2" borderId="10" xfId="1" applyNumberFormat="1" applyFont="1" applyFill="1" applyBorder="1" applyAlignment="1">
      <alignment horizontal="center"/>
    </xf>
    <xf numFmtId="41" fontId="3" fillId="2" borderId="11" xfId="1" applyNumberFormat="1" applyFont="1" applyFill="1" applyBorder="1" applyAlignment="1">
      <alignment horizontal="center"/>
    </xf>
    <xf numFmtId="42" fontId="3" fillId="2" borderId="0" xfId="0" applyNumberFormat="1" applyFont="1" applyFill="1" applyBorder="1" applyAlignment="1">
      <alignment horizontal="right"/>
    </xf>
    <xf numFmtId="170" fontId="2" fillId="0" borderId="0" xfId="0" applyNumberFormat="1" applyFont="1" applyBorder="1" applyAlignment="1">
      <alignment horizontal="center"/>
    </xf>
    <xf numFmtId="0" fontId="2" fillId="0" borderId="12" xfId="0" applyFont="1" applyBorder="1"/>
    <xf numFmtId="41" fontId="2" fillId="0" borderId="12" xfId="0" applyNumberFormat="1" applyFont="1" applyBorder="1" applyAlignment="1">
      <alignment horizontal="center" wrapText="1"/>
    </xf>
    <xf numFmtId="41" fontId="2" fillId="3" borderId="12" xfId="0" applyNumberFormat="1" applyFont="1" applyFill="1" applyBorder="1" applyAlignment="1">
      <alignment horizontal="center" wrapText="1"/>
    </xf>
    <xf numFmtId="165" fontId="2" fillId="0" borderId="12" xfId="1" applyNumberFormat="1" applyFont="1" applyBorder="1" applyAlignment="1">
      <alignment horizontal="center" wrapText="1"/>
    </xf>
    <xf numFmtId="42" fontId="2" fillId="0" borderId="12" xfId="0" applyNumberFormat="1" applyFont="1" applyBorder="1" applyAlignment="1">
      <alignment horizontal="center" wrapText="1"/>
    </xf>
    <xf numFmtId="0" fontId="2" fillId="0" borderId="12" xfId="0" applyFont="1" applyBorder="1" applyAlignment="1">
      <alignment horizontal="center"/>
    </xf>
    <xf numFmtId="2" fontId="2" fillId="0" borderId="12" xfId="0" applyNumberFormat="1" applyFont="1" applyBorder="1" applyAlignment="1">
      <alignment horizontal="center"/>
    </xf>
    <xf numFmtId="167" fontId="2" fillId="0" borderId="12" xfId="0" applyNumberFormat="1" applyFont="1" applyBorder="1" applyAlignment="1">
      <alignment horizontal="center"/>
    </xf>
    <xf numFmtId="0" fontId="0" fillId="0" borderId="12" xfId="0" applyBorder="1"/>
    <xf numFmtId="41" fontId="0" fillId="0" borderId="12" xfId="0" applyNumberFormat="1" applyBorder="1"/>
    <xf numFmtId="41" fontId="0" fillId="3" borderId="12" xfId="0" applyNumberFormat="1" applyFill="1" applyBorder="1"/>
    <xf numFmtId="165" fontId="0" fillId="0" borderId="12" xfId="1" applyNumberFormat="1" applyFont="1" applyBorder="1"/>
    <xf numFmtId="42" fontId="0" fillId="0" borderId="12" xfId="3" applyNumberFormat="1" applyFont="1" applyBorder="1"/>
    <xf numFmtId="166" fontId="0" fillId="0" borderId="12" xfId="3" applyNumberFormat="1" applyFont="1" applyBorder="1"/>
    <xf numFmtId="169" fontId="0" fillId="0" borderId="12" xfId="0" applyNumberFormat="1" applyBorder="1" applyAlignment="1">
      <alignment horizontal="center"/>
    </xf>
    <xf numFmtId="2" fontId="0" fillId="0" borderId="12" xfId="0" applyNumberFormat="1" applyBorder="1" applyAlignment="1">
      <alignment horizontal="center"/>
    </xf>
    <xf numFmtId="167" fontId="0" fillId="0" borderId="12" xfId="0" applyNumberFormat="1" applyBorder="1" applyAlignment="1">
      <alignment horizontal="center"/>
    </xf>
    <xf numFmtId="41" fontId="0" fillId="0" borderId="12" xfId="1" applyNumberFormat="1" applyFont="1" applyBorder="1" applyAlignment="1">
      <alignment horizontal="center"/>
    </xf>
    <xf numFmtId="41" fontId="0" fillId="0" borderId="12" xfId="0" applyNumberFormat="1" applyBorder="1" applyAlignment="1">
      <alignment horizontal="center"/>
    </xf>
    <xf numFmtId="42" fontId="0" fillId="0" borderId="12" xfId="0" applyNumberFormat="1" applyBorder="1" applyAlignment="1">
      <alignment horizontal="center"/>
    </xf>
    <xf numFmtId="165" fontId="0" fillId="0" borderId="12" xfId="1" applyNumberFormat="1" applyFont="1" applyBorder="1" applyAlignment="1">
      <alignment horizontal="center"/>
    </xf>
    <xf numFmtId="9" fontId="0" fillId="3" borderId="12" xfId="0" applyNumberFormat="1" applyFill="1" applyBorder="1"/>
    <xf numFmtId="41" fontId="1" fillId="0" borderId="12" xfId="1" applyNumberFormat="1" applyFont="1" applyBorder="1" applyAlignment="1">
      <alignment horizontal="center"/>
    </xf>
    <xf numFmtId="165" fontId="1" fillId="0" borderId="12" xfId="1" applyNumberFormat="1" applyFont="1" applyBorder="1" applyAlignment="1">
      <alignment horizontal="center"/>
    </xf>
    <xf numFmtId="41" fontId="1" fillId="0" borderId="0" xfId="1" applyNumberFormat="1" applyFont="1" applyBorder="1" applyAlignment="1">
      <alignment horizontal="center"/>
    </xf>
    <xf numFmtId="165" fontId="1" fillId="0" borderId="0" xfId="1" applyNumberFormat="1" applyFont="1" applyBorder="1" applyAlignment="1">
      <alignment horizontal="center"/>
    </xf>
    <xf numFmtId="9" fontId="14" fillId="3" borderId="12" xfId="0" applyNumberFormat="1" applyFont="1" applyFill="1" applyBorder="1"/>
    <xf numFmtId="165" fontId="14" fillId="5" borderId="12" xfId="2" applyNumberFormat="1" applyFont="1" applyFill="1" applyBorder="1"/>
    <xf numFmtId="0" fontId="14" fillId="5" borderId="12" xfId="0" applyFont="1" applyFill="1" applyBorder="1"/>
    <xf numFmtId="41" fontId="14" fillId="0" borderId="12" xfId="0" applyNumberFormat="1" applyFont="1" applyBorder="1"/>
    <xf numFmtId="41" fontId="14" fillId="3" borderId="12" xfId="0" applyNumberFormat="1" applyFont="1" applyFill="1" applyBorder="1"/>
    <xf numFmtId="165" fontId="14" fillId="0" borderId="12" xfId="1" applyNumberFormat="1" applyFont="1" applyBorder="1"/>
    <xf numFmtId="42" fontId="14" fillId="0" borderId="12" xfId="3" applyNumberFormat="1" applyFont="1" applyBorder="1"/>
    <xf numFmtId="166" fontId="14" fillId="0" borderId="12" xfId="3" applyNumberFormat="1" applyFont="1" applyBorder="1"/>
    <xf numFmtId="2" fontId="14" fillId="0" borderId="12" xfId="0" applyNumberFormat="1" applyFont="1" applyBorder="1" applyAlignment="1">
      <alignment horizontal="center"/>
    </xf>
    <xf numFmtId="9" fontId="14" fillId="3" borderId="12" xfId="5" applyNumberFormat="1" applyFont="1" applyFill="1" applyBorder="1"/>
    <xf numFmtId="41" fontId="14" fillId="0" borderId="12" xfId="5" applyNumberFormat="1" applyFont="1" applyBorder="1"/>
    <xf numFmtId="0" fontId="14" fillId="0" borderId="12" xfId="5" applyFont="1" applyBorder="1"/>
    <xf numFmtId="41" fontId="14" fillId="3" borderId="12" xfId="5" applyNumberFormat="1" applyFont="1" applyFill="1" applyBorder="1"/>
    <xf numFmtId="165" fontId="14" fillId="0" borderId="12" xfId="2" applyNumberFormat="1" applyFont="1" applyBorder="1"/>
    <xf numFmtId="42" fontId="14" fillId="0" borderId="12" xfId="4" applyNumberFormat="1" applyFont="1" applyBorder="1"/>
    <xf numFmtId="166" fontId="14" fillId="0" borderId="12" xfId="4" applyNumberFormat="1" applyFont="1" applyBorder="1"/>
    <xf numFmtId="2" fontId="14" fillId="0" borderId="12" xfId="5" applyNumberFormat="1" applyFont="1" applyBorder="1" applyAlignment="1">
      <alignment horizontal="center"/>
    </xf>
    <xf numFmtId="167" fontId="14" fillId="0" borderId="12" xfId="5" applyNumberFormat="1" applyFont="1" applyBorder="1" applyAlignment="1">
      <alignment horizontal="center"/>
    </xf>
    <xf numFmtId="167" fontId="14" fillId="0" borderId="12" xfId="0" applyNumberFormat="1" applyFont="1" applyBorder="1" applyAlignment="1">
      <alignment horizontal="center"/>
    </xf>
    <xf numFmtId="0" fontId="14" fillId="0" borderId="12" xfId="0" applyFont="1" applyBorder="1"/>
    <xf numFmtId="168" fontId="14" fillId="0" borderId="12" xfId="5" applyNumberFormat="1" applyFont="1" applyBorder="1" applyAlignment="1">
      <alignment horizontal="center"/>
    </xf>
    <xf numFmtId="168" fontId="14" fillId="0" borderId="12" xfId="0" applyNumberFormat="1" applyFont="1" applyBorder="1" applyAlignment="1">
      <alignment horizontal="center"/>
    </xf>
    <xf numFmtId="168" fontId="0" fillId="0" borderId="12" xfId="0" applyNumberFormat="1" applyBorder="1" applyAlignment="1">
      <alignment horizontal="center"/>
    </xf>
    <xf numFmtId="166" fontId="0" fillId="0" borderId="12" xfId="3" applyNumberFormat="1" applyFont="1" applyBorder="1" applyAlignment="1">
      <alignment horizontal="center"/>
    </xf>
    <xf numFmtId="166" fontId="14" fillId="0" borderId="12" xfId="3" applyNumberFormat="1" applyFont="1" applyBorder="1" applyAlignment="1">
      <alignment horizontal="center"/>
    </xf>
    <xf numFmtId="166" fontId="14" fillId="0" borderId="0" xfId="3" applyNumberFormat="1" applyFont="1" applyBorder="1"/>
    <xf numFmtId="166" fontId="1" fillId="0" borderId="12" xfId="3" applyNumberFormat="1" applyFont="1" applyBorder="1"/>
    <xf numFmtId="166" fontId="14" fillId="0" borderId="12" xfId="3" applyNumberFormat="1" applyFont="1" applyFill="1" applyBorder="1"/>
    <xf numFmtId="164" fontId="14" fillId="0" borderId="12" xfId="1" applyNumberFormat="1" applyFont="1" applyBorder="1"/>
    <xf numFmtId="164" fontId="0" fillId="0" borderId="12" xfId="1" applyNumberFormat="1" applyFont="1" applyBorder="1" applyAlignment="1">
      <alignment horizontal="center"/>
    </xf>
    <xf numFmtId="164" fontId="14" fillId="0" borderId="12" xfId="1" applyNumberFormat="1" applyFont="1" applyBorder="1" applyAlignment="1">
      <alignment horizontal="center"/>
    </xf>
    <xf numFmtId="165" fontId="14" fillId="0" borderId="12" xfId="1" applyNumberFormat="1" applyFont="1" applyBorder="1" applyAlignment="1">
      <alignment horizontal="center"/>
    </xf>
    <xf numFmtId="164" fontId="14" fillId="0" borderId="12" xfId="1" applyNumberFormat="1" applyFont="1" applyFill="1" applyBorder="1"/>
    <xf numFmtId="165" fontId="14" fillId="0" borderId="12" xfId="1" applyNumberFormat="1" applyFont="1" applyFill="1" applyBorder="1"/>
    <xf numFmtId="0" fontId="2" fillId="0" borderId="12" xfId="0" applyFont="1" applyBorder="1" applyAlignment="1">
      <alignment horizontal="center" wrapText="1"/>
    </xf>
    <xf numFmtId="0" fontId="6" fillId="0" borderId="0" xfId="0" applyFont="1" applyBorder="1"/>
    <xf numFmtId="41" fontId="6" fillId="0" borderId="0" xfId="0" applyNumberFormat="1" applyFont="1" applyBorder="1" applyAlignment="1">
      <alignment horizontal="center"/>
    </xf>
    <xf numFmtId="10" fontId="9" fillId="6" borderId="12" xfId="0" applyNumberFormat="1" applyFont="1" applyFill="1" applyBorder="1" applyAlignment="1">
      <alignment vertical="center"/>
    </xf>
    <xf numFmtId="167" fontId="9" fillId="0" borderId="12" xfId="3" applyNumberFormat="1" applyFont="1" applyBorder="1" applyAlignment="1">
      <alignment horizontal="center" vertical="center"/>
    </xf>
    <xf numFmtId="165" fontId="9" fillId="0" borderId="12" xfId="1" applyNumberFormat="1" applyFont="1" applyBorder="1" applyAlignment="1">
      <alignment horizontal="center" vertical="center"/>
    </xf>
    <xf numFmtId="167" fontId="9" fillId="0" borderId="12" xfId="0" applyNumberFormat="1" applyFont="1" applyBorder="1" applyAlignment="1">
      <alignment vertical="center"/>
    </xf>
    <xf numFmtId="167" fontId="9" fillId="0" borderId="12" xfId="3" applyNumberFormat="1" applyFont="1" applyBorder="1" applyAlignment="1">
      <alignment vertical="center"/>
    </xf>
    <xf numFmtId="165" fontId="9" fillId="0" borderId="12" xfId="1" applyNumberFormat="1" applyFont="1" applyBorder="1" applyAlignment="1">
      <alignment vertical="center"/>
    </xf>
    <xf numFmtId="10" fontId="9" fillId="6" borderId="12" xfId="0" applyNumberFormat="1" applyFont="1" applyFill="1" applyBorder="1" applyAlignment="1">
      <alignment horizontal="center" vertical="center"/>
    </xf>
    <xf numFmtId="167" fontId="9" fillId="0" borderId="12" xfId="0" applyNumberFormat="1" applyFont="1" applyBorder="1" applyAlignment="1">
      <alignment horizontal="center" vertical="center"/>
    </xf>
    <xf numFmtId="165" fontId="9" fillId="6" borderId="12" xfId="1" applyNumberFormat="1" applyFont="1" applyFill="1" applyBorder="1" applyAlignment="1">
      <alignment horizontal="center" vertical="center"/>
    </xf>
    <xf numFmtId="165" fontId="9" fillId="6" borderId="12" xfId="1" applyNumberFormat="1" applyFont="1" applyFill="1" applyBorder="1" applyAlignment="1">
      <alignment vertical="center"/>
    </xf>
    <xf numFmtId="0" fontId="9" fillId="6" borderId="12" xfId="0" applyFont="1" applyFill="1" applyBorder="1" applyAlignment="1">
      <alignment horizontal="center" vertical="center"/>
    </xf>
    <xf numFmtId="41" fontId="9" fillId="6" borderId="12" xfId="0" applyNumberFormat="1" applyFont="1" applyFill="1" applyBorder="1" applyAlignment="1">
      <alignment horizontal="center" vertical="center"/>
    </xf>
    <xf numFmtId="17" fontId="0" fillId="0" borderId="0" xfId="0" applyNumberFormat="1"/>
    <xf numFmtId="17" fontId="0" fillId="6" borderId="0" xfId="0" applyNumberFormat="1" applyFill="1"/>
    <xf numFmtId="0" fontId="0" fillId="6" borderId="0" xfId="0" applyFill="1"/>
    <xf numFmtId="165" fontId="9" fillId="0" borderId="11" xfId="1" applyNumberFormat="1" applyFont="1" applyBorder="1" applyAlignment="1">
      <alignment vertical="center"/>
    </xf>
    <xf numFmtId="165" fontId="9" fillId="6" borderId="11" xfId="1" applyNumberFormat="1" applyFont="1" applyFill="1" applyBorder="1" applyAlignment="1">
      <alignment vertical="center"/>
    </xf>
    <xf numFmtId="165" fontId="9" fillId="0" borderId="13" xfId="1" applyNumberFormat="1" applyFont="1" applyBorder="1" applyAlignment="1">
      <alignment horizontal="center" vertical="center"/>
    </xf>
    <xf numFmtId="165" fontId="9" fillId="0" borderId="13" xfId="1" applyNumberFormat="1" applyFont="1" applyBorder="1" applyAlignment="1">
      <alignment vertical="center"/>
    </xf>
    <xf numFmtId="165" fontId="9" fillId="0" borderId="13" xfId="1" applyNumberFormat="1" applyFont="1" applyFill="1" applyBorder="1" applyAlignment="1">
      <alignment vertical="center"/>
    </xf>
    <xf numFmtId="0" fontId="8" fillId="0" borderId="14" xfId="0" applyFont="1" applyBorder="1" applyAlignment="1">
      <alignment horizontal="left" vertical="center"/>
    </xf>
    <xf numFmtId="167" fontId="9" fillId="0" borderId="12" xfId="3" applyNumberFormat="1" applyFont="1" applyBorder="1" applyAlignment="1">
      <alignment horizontal="right" vertical="center"/>
    </xf>
    <xf numFmtId="167" fontId="9" fillId="6" borderId="15" xfId="3" applyNumberFormat="1" applyFont="1" applyFill="1" applyBorder="1" applyAlignment="1">
      <alignment horizontal="right" vertical="center"/>
    </xf>
    <xf numFmtId="167" fontId="9" fillId="6" borderId="15" xfId="0" applyNumberFormat="1" applyFont="1" applyFill="1" applyBorder="1" applyAlignment="1">
      <alignment horizontal="right" vertical="center"/>
    </xf>
    <xf numFmtId="2" fontId="6" fillId="0" borderId="12" xfId="0" applyNumberFormat="1" applyFont="1" applyBorder="1" applyAlignment="1">
      <alignment horizontal="center"/>
    </xf>
    <xf numFmtId="167" fontId="6" fillId="0" borderId="12" xfId="0" applyNumberFormat="1" applyFont="1" applyBorder="1" applyAlignment="1">
      <alignment horizontal="center"/>
    </xf>
    <xf numFmtId="0" fontId="6" fillId="0" borderId="0" xfId="0" applyFont="1" applyBorder="1" applyAlignment="1">
      <alignment horizontal="center"/>
    </xf>
    <xf numFmtId="41" fontId="6" fillId="0" borderId="0" xfId="0" applyNumberFormat="1" applyFont="1" applyBorder="1"/>
    <xf numFmtId="42" fontId="6" fillId="0" borderId="0" xfId="0" applyNumberFormat="1" applyFont="1" applyBorder="1" applyAlignment="1">
      <alignment horizontal="center"/>
    </xf>
    <xf numFmtId="165" fontId="6" fillId="0" borderId="0" xfId="1" applyNumberFormat="1" applyFont="1" applyBorder="1" applyAlignment="1">
      <alignment horizontal="center"/>
    </xf>
    <xf numFmtId="41" fontId="7" fillId="0" borderId="12" xfId="0" applyNumberFormat="1" applyFont="1" applyBorder="1" applyAlignment="1">
      <alignment horizontal="center" vertical="center" wrapText="1"/>
    </xf>
    <xf numFmtId="41" fontId="7" fillId="3" borderId="12" xfId="0" applyNumberFormat="1" applyFont="1" applyFill="1" applyBorder="1" applyAlignment="1">
      <alignment horizontal="center" vertical="center" wrapText="1"/>
    </xf>
    <xf numFmtId="165" fontId="7" fillId="0" borderId="12" xfId="1" applyNumberFormat="1" applyFont="1" applyBorder="1" applyAlignment="1">
      <alignment horizontal="center" vertical="center" wrapText="1"/>
    </xf>
    <xf numFmtId="42"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2" fontId="7" fillId="0" borderId="12" xfId="0" applyNumberFormat="1" applyFont="1" applyBorder="1" applyAlignment="1">
      <alignment horizontal="center" vertical="center" wrapText="1"/>
    </xf>
    <xf numFmtId="167" fontId="7" fillId="0" borderId="12" xfId="0" applyNumberFormat="1" applyFont="1" applyBorder="1" applyAlignment="1">
      <alignment horizontal="center" vertical="center" wrapText="1"/>
    </xf>
    <xf numFmtId="0" fontId="7" fillId="0" borderId="0" xfId="0" applyFont="1" applyBorder="1" applyAlignment="1">
      <alignment horizontal="center" vertical="center" wrapText="1"/>
    </xf>
    <xf numFmtId="4" fontId="13" fillId="0" borderId="0" xfId="6" applyNumberFormat="1"/>
    <xf numFmtId="0" fontId="8" fillId="0" borderId="16" xfId="5" applyFont="1" applyBorder="1" applyAlignment="1">
      <alignment horizontal="left" vertical="center"/>
    </xf>
    <xf numFmtId="10" fontId="9" fillId="6" borderId="11" xfId="5" applyNumberFormat="1" applyFont="1" applyFill="1" applyBorder="1" applyAlignment="1">
      <alignment vertical="center"/>
    </xf>
    <xf numFmtId="165" fontId="9" fillId="0" borderId="8" xfId="1" applyNumberFormat="1" applyFont="1" applyBorder="1" applyAlignment="1">
      <alignment vertical="center"/>
    </xf>
    <xf numFmtId="165" fontId="9" fillId="6" borderId="11" xfId="2" applyNumberFormat="1" applyFont="1" applyFill="1" applyBorder="1" applyAlignment="1">
      <alignment horizontal="center" vertical="center"/>
    </xf>
    <xf numFmtId="167" fontId="9" fillId="6" borderId="6" xfId="4" applyNumberFormat="1" applyFont="1" applyFill="1" applyBorder="1" applyAlignment="1">
      <alignment horizontal="right" vertical="center"/>
    </xf>
    <xf numFmtId="2" fontId="6" fillId="0" borderId="12" xfId="0" applyNumberFormat="1" applyFont="1" applyBorder="1" applyAlignment="1">
      <alignment horizontal="center" vertical="center"/>
    </xf>
    <xf numFmtId="2" fontId="6" fillId="0" borderId="12" xfId="1" applyNumberFormat="1" applyFont="1" applyBorder="1" applyAlignment="1">
      <alignment horizontal="center" vertical="center"/>
    </xf>
    <xf numFmtId="2" fontId="6" fillId="0" borderId="12" xfId="1" applyNumberFormat="1" applyFont="1" applyFill="1" applyBorder="1" applyAlignment="1">
      <alignment horizontal="center" vertical="center"/>
    </xf>
    <xf numFmtId="0" fontId="6" fillId="0" borderId="0" xfId="0" applyFont="1" applyFill="1" applyBorder="1"/>
    <xf numFmtId="41" fontId="6" fillId="0" borderId="0" xfId="0" applyNumberFormat="1" applyFont="1" applyFill="1" applyBorder="1"/>
    <xf numFmtId="165" fontId="9" fillId="0" borderId="0" xfId="1" applyNumberFormat="1" applyFont="1" applyFill="1" applyBorder="1" applyAlignment="1">
      <alignment horizontal="center" vertical="center"/>
    </xf>
    <xf numFmtId="10" fontId="9" fillId="0" borderId="0" xfId="0" applyNumberFormat="1" applyFont="1" applyFill="1" applyBorder="1" applyAlignment="1">
      <alignment horizontal="center" vertical="center"/>
    </xf>
    <xf numFmtId="41" fontId="6" fillId="0" borderId="0" xfId="1" applyNumberFormat="1" applyFont="1" applyFill="1" applyBorder="1" applyAlignment="1">
      <alignment horizontal="center"/>
    </xf>
    <xf numFmtId="167" fontId="9" fillId="0" borderId="0" xfId="0" applyNumberFormat="1" applyFont="1" applyFill="1" applyBorder="1" applyAlignment="1">
      <alignment horizontal="center" vertical="center"/>
    </xf>
    <xf numFmtId="167" fontId="9" fillId="0" borderId="0" xfId="0" applyNumberFormat="1" applyFont="1" applyFill="1" applyBorder="1" applyAlignment="1">
      <alignment horizontal="right" vertical="center"/>
    </xf>
    <xf numFmtId="170" fontId="7" fillId="0" borderId="0" xfId="0" applyNumberFormat="1" applyFont="1" applyFill="1" applyBorder="1" applyAlignment="1">
      <alignment horizontal="center"/>
    </xf>
    <xf numFmtId="0" fontId="6" fillId="0" borderId="0" xfId="0" applyFont="1" applyFill="1" applyBorder="1" applyAlignment="1">
      <alignment horizontal="center"/>
    </xf>
    <xf numFmtId="41" fontId="6" fillId="0" borderId="0" xfId="0" applyNumberFormat="1" applyFont="1" applyFill="1" applyBorder="1" applyAlignment="1">
      <alignment horizontal="center"/>
    </xf>
    <xf numFmtId="42" fontId="6" fillId="0" borderId="0" xfId="0" applyNumberFormat="1" applyFont="1" applyFill="1" applyBorder="1" applyAlignment="1">
      <alignment horizontal="center"/>
    </xf>
    <xf numFmtId="0" fontId="8" fillId="0" borderId="12" xfId="0" applyFont="1" applyBorder="1" applyAlignment="1">
      <alignment horizontal="left" vertical="center"/>
    </xf>
    <xf numFmtId="167" fontId="9" fillId="6" borderId="12" xfId="3" applyNumberFormat="1" applyFont="1" applyFill="1" applyBorder="1" applyAlignment="1">
      <alignment horizontal="right" vertical="center"/>
    </xf>
    <xf numFmtId="2" fontId="6" fillId="0" borderId="12" xfId="5" applyNumberFormat="1" applyFont="1" applyBorder="1" applyAlignment="1">
      <alignment horizontal="center"/>
    </xf>
    <xf numFmtId="167" fontId="6" fillId="0" borderId="12" xfId="5" applyNumberFormat="1" applyFont="1" applyBorder="1" applyAlignment="1">
      <alignment horizontal="center"/>
    </xf>
    <xf numFmtId="167" fontId="9" fillId="6" borderId="12" xfId="0" applyNumberFormat="1" applyFont="1" applyFill="1" applyBorder="1" applyAlignment="1">
      <alignment horizontal="right" vertical="center"/>
    </xf>
    <xf numFmtId="167" fontId="9" fillId="0" borderId="11" xfId="4" applyNumberFormat="1" applyFont="1" applyBorder="1" applyAlignment="1">
      <alignment horizontal="right" vertical="center"/>
    </xf>
    <xf numFmtId="167" fontId="9" fillId="0" borderId="12" xfId="0" applyNumberFormat="1" applyFont="1" applyBorder="1" applyAlignment="1">
      <alignment horizontal="right" vertical="center"/>
    </xf>
    <xf numFmtId="2" fontId="6" fillId="0" borderId="12" xfId="1" applyNumberFormat="1" applyFont="1" applyBorder="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19" xfId="0" applyNumberFormat="1" applyBorder="1" applyAlignment="1">
      <alignment horizontal="center" vertical="top" wrapText="1"/>
    </xf>
    <xf numFmtId="165" fontId="7" fillId="7" borderId="12" xfId="1" applyNumberFormat="1" applyFont="1" applyFill="1" applyBorder="1" applyAlignment="1">
      <alignment horizontal="center" vertical="center" wrapText="1"/>
    </xf>
    <xf numFmtId="41" fontId="7" fillId="7" borderId="12" xfId="0" applyNumberFormat="1" applyFont="1" applyFill="1" applyBorder="1" applyAlignment="1">
      <alignment horizontal="center" vertical="center" wrapText="1"/>
    </xf>
    <xf numFmtId="165" fontId="9" fillId="7" borderId="8" xfId="1" applyNumberFormat="1" applyFont="1" applyFill="1" applyBorder="1" applyAlignment="1">
      <alignment vertical="center"/>
    </xf>
    <xf numFmtId="165" fontId="9" fillId="7" borderId="11" xfId="1" applyNumberFormat="1" applyFont="1" applyFill="1" applyBorder="1" applyAlignment="1">
      <alignment vertical="center"/>
    </xf>
    <xf numFmtId="165" fontId="9" fillId="7" borderId="13" xfId="1" applyNumberFormat="1" applyFont="1" applyFill="1" applyBorder="1" applyAlignment="1">
      <alignment vertical="center"/>
    </xf>
    <xf numFmtId="165" fontId="9" fillId="7" borderId="12" xfId="1" applyNumberFormat="1" applyFont="1" applyFill="1" applyBorder="1" applyAlignment="1">
      <alignment vertical="center"/>
    </xf>
    <xf numFmtId="165" fontId="9" fillId="7" borderId="13" xfId="1" applyNumberFormat="1" applyFont="1" applyFill="1" applyBorder="1" applyAlignment="1">
      <alignment horizontal="center" vertical="center"/>
    </xf>
    <xf numFmtId="165" fontId="9" fillId="7" borderId="12" xfId="1" applyNumberFormat="1" applyFont="1" applyFill="1" applyBorder="1" applyAlignment="1">
      <alignment horizontal="center" vertical="center"/>
    </xf>
    <xf numFmtId="165" fontId="6" fillId="0" borderId="0" xfId="1" applyNumberFormat="1" applyFont="1" applyFill="1" applyBorder="1" applyAlignment="1">
      <alignment horizontal="center"/>
    </xf>
    <xf numFmtId="0" fontId="8" fillId="0" borderId="12" xfId="5" applyFont="1" applyBorder="1" applyAlignment="1">
      <alignment horizontal="left" vertical="center"/>
    </xf>
    <xf numFmtId="10" fontId="9" fillId="6" borderId="12" xfId="5" applyNumberFormat="1" applyFont="1" applyFill="1" applyBorder="1" applyAlignment="1">
      <alignment vertical="center"/>
    </xf>
    <xf numFmtId="167" fontId="9" fillId="0" borderId="12" xfId="4" applyNumberFormat="1" applyFont="1" applyBorder="1" applyAlignment="1">
      <alignment vertical="center"/>
    </xf>
    <xf numFmtId="165" fontId="9" fillId="6" borderId="12" xfId="2" applyNumberFormat="1" applyFont="1" applyFill="1" applyBorder="1" applyAlignment="1">
      <alignment horizontal="center" vertical="center"/>
    </xf>
    <xf numFmtId="167" fontId="9" fillId="6" borderId="12" xfId="4" applyNumberFormat="1" applyFont="1" applyFill="1" applyBorder="1" applyAlignment="1">
      <alignment horizontal="right" vertical="center"/>
    </xf>
    <xf numFmtId="165" fontId="9" fillId="0" borderId="12" xfId="1" applyNumberFormat="1" applyFont="1" applyFill="1" applyBorder="1" applyAlignment="1">
      <alignment vertic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0" fillId="4" borderId="6" xfId="0" applyFont="1" applyFill="1" applyBorder="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4" borderId="8" xfId="0" applyFont="1" applyFill="1" applyBorder="1" applyAlignment="1">
      <alignment horizontal="center"/>
    </xf>
  </cellXfs>
  <cellStyles count="7">
    <cellStyle name="Comma" xfId="1" builtinId="3"/>
    <cellStyle name="Comma 2" xfId="2"/>
    <cellStyle name="Currency" xfId="3" builtinId="4"/>
    <cellStyle name="Currency 2" xfId="4"/>
    <cellStyle name="Normal" xfId="0" builtinId="0"/>
    <cellStyle name="Normal 2" xfId="5"/>
    <cellStyle name="Normal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5.xml"/><Relationship Id="rId12" Type="http://schemas.openxmlformats.org/officeDocument/2006/relationships/styles" Target="style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hartsheet" Target="chartsheets/sheet2.xml"/><Relationship Id="rId11" Type="http://schemas.openxmlformats.org/officeDocument/2006/relationships/theme" Target="theme/theme1.xml"/><Relationship Id="rId5" Type="http://schemas.openxmlformats.org/officeDocument/2006/relationships/worksheet" Target="worksheets/sheet4.xml"/><Relationship Id="rId10" Type="http://schemas.openxmlformats.org/officeDocument/2006/relationships/worksheet" Target="worksheets/sheet8.xml"/><Relationship Id="rId4" Type="http://schemas.openxmlformats.org/officeDocument/2006/relationships/worksheet" Target="worksheets/sheet3.xml"/><Relationship Id="rId9" Type="http://schemas.openxmlformats.org/officeDocument/2006/relationships/worksheet" Target="worksheets/sheet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Colorado School District's Annual Energy Utilization Index Comparison </a:t>
            </a:r>
          </a:p>
        </c:rich>
      </c:tx>
      <c:layout/>
      <c:overlay val="1"/>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916902717914176"/>
          <c:y val="0.11562853889071428"/>
          <c:w val="0.80514435695538056"/>
          <c:h val="0.68882244856945074"/>
        </c:manualLayout>
      </c:layout>
      <c:bar3DChart>
        <c:barDir val="col"/>
        <c:grouping val="clustered"/>
        <c:varyColors val="0"/>
        <c:ser>
          <c:idx val="2"/>
          <c:order val="0"/>
          <c:tx>
            <c:v>FY 2014 kBtu/SF/YR</c:v>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5.382075785138032E-17"/>
                  <c:y val="9.9256414264341383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'FY14 School Energy Data'!$A$4:$A$16</c:f>
              <c:strCache>
                <c:ptCount val="13"/>
                <c:pt idx="0">
                  <c:v>Poudre</c:v>
                </c:pt>
                <c:pt idx="1">
                  <c:v>Mesa County</c:v>
                </c:pt>
                <c:pt idx="2">
                  <c:v>St. Vrain Valley</c:v>
                </c:pt>
                <c:pt idx="3">
                  <c:v>Adams 12 Five Star</c:v>
                </c:pt>
                <c:pt idx="4">
                  <c:v>Jefferson County</c:v>
                </c:pt>
                <c:pt idx="5">
                  <c:v>Aurora Public Schools</c:v>
                </c:pt>
                <c:pt idx="6">
                  <c:v>Colorado Springs D11</c:v>
                </c:pt>
                <c:pt idx="7">
                  <c:v>Boulder Valley</c:v>
                </c:pt>
                <c:pt idx="8">
                  <c:v>Cherry Creek</c:v>
                </c:pt>
                <c:pt idx="9">
                  <c:v>Douglas County</c:v>
                </c:pt>
                <c:pt idx="10">
                  <c:v>Canon City</c:v>
                </c:pt>
                <c:pt idx="11">
                  <c:v>Weld County District 6</c:v>
                </c:pt>
                <c:pt idx="12">
                  <c:v>Littleton</c:v>
                </c:pt>
              </c:strCache>
            </c:strRef>
          </c:cat>
          <c:val>
            <c:numRef>
              <c:f>'FY14 School Energy Data'!$O$4:$O$16</c:f>
              <c:numCache>
                <c:formatCode>0.00</c:formatCode>
                <c:ptCount val="13"/>
                <c:pt idx="0">
                  <c:v>0</c:v>
                </c:pt>
                <c:pt idx="1">
                  <c:v>51.031515623482008</c:v>
                </c:pt>
                <c:pt idx="2">
                  <c:v>0</c:v>
                </c:pt>
                <c:pt idx="3">
                  <c:v>0</c:v>
                </c:pt>
                <c:pt idx="7">
                  <c:v>0</c:v>
                </c:pt>
                <c:pt idx="8">
                  <c:v>0</c:v>
                </c:pt>
                <c:pt idx="11">
                  <c:v>0</c:v>
                </c:pt>
                <c:pt idx="12">
                  <c:v>0</c:v>
                </c:pt>
              </c:numCache>
            </c:numRef>
          </c:val>
        </c:ser>
        <c:ser>
          <c:idx val="0"/>
          <c:order val="1"/>
          <c:tx>
            <c:strRef>
              <c:f>'FY13 School Energy Data'!$P$3</c:f>
              <c:strCache>
                <c:ptCount val="1"/>
                <c:pt idx="0">
                  <c:v>FY 2013  kBtu/SF/YR</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1.3110077411940669E-3"/>
                  <c:y val="8.511031964124304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1549711404275479E-7"/>
                  <c:y val="9.343441666919143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110077411940669E-3"/>
                  <c:y val="8.908507678217220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1549711401586352E-3"/>
                  <c:y val="9.156377117336263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1550866372726511E-3"/>
                  <c:y val="-3.413693105587531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1550866372726511E-3"/>
                  <c:y val="-6.0788687860294894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1172671072881566E-4"/>
                  <c:y val="-3.974919157687908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1550866372726511E-3"/>
                  <c:y val="8.557806202357959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9.9928103046525128E-4"/>
                  <c:y val="9.357472318221651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3.1172671072881566E-4"/>
                  <c:y val="-1.253280636842513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1550866372726511E-3"/>
                  <c:y val="-1.870564487449452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'FY14 School Energy Data'!$A$4:$A$16</c:f>
              <c:strCache>
                <c:ptCount val="13"/>
                <c:pt idx="0">
                  <c:v>Poudre</c:v>
                </c:pt>
                <c:pt idx="1">
                  <c:v>Mesa County</c:v>
                </c:pt>
                <c:pt idx="2">
                  <c:v>St. Vrain Valley</c:v>
                </c:pt>
                <c:pt idx="3">
                  <c:v>Adams 12 Five Star</c:v>
                </c:pt>
                <c:pt idx="4">
                  <c:v>Jefferson County</c:v>
                </c:pt>
                <c:pt idx="5">
                  <c:v>Aurora Public Schools</c:v>
                </c:pt>
                <c:pt idx="6">
                  <c:v>Colorado Springs D11</c:v>
                </c:pt>
                <c:pt idx="7">
                  <c:v>Boulder Valley</c:v>
                </c:pt>
                <c:pt idx="8">
                  <c:v>Cherry Creek</c:v>
                </c:pt>
                <c:pt idx="9">
                  <c:v>Douglas County</c:v>
                </c:pt>
                <c:pt idx="10">
                  <c:v>Canon City</c:v>
                </c:pt>
                <c:pt idx="11">
                  <c:v>Weld County District 6</c:v>
                </c:pt>
                <c:pt idx="12">
                  <c:v>Littleton</c:v>
                </c:pt>
              </c:strCache>
            </c:strRef>
          </c:cat>
          <c:val>
            <c:numRef>
              <c:f>'FY13 School Energy Data'!$P$4:$P$14</c:f>
              <c:numCache>
                <c:formatCode>0.00</c:formatCode>
                <c:ptCount val="11"/>
                <c:pt idx="0">
                  <c:v>52.866746466038521</c:v>
                </c:pt>
                <c:pt idx="1">
                  <c:v>54.584731426885291</c:v>
                </c:pt>
                <c:pt idx="2">
                  <c:v>57.458737698375465</c:v>
                </c:pt>
                <c:pt idx="3">
                  <c:v>59.292937257072239</c:v>
                </c:pt>
                <c:pt idx="4">
                  <c:v>0</c:v>
                </c:pt>
                <c:pt idx="5">
                  <c:v>0</c:v>
                </c:pt>
                <c:pt idx="6">
                  <c:v>0</c:v>
                </c:pt>
                <c:pt idx="7">
                  <c:v>66.697595323159476</c:v>
                </c:pt>
                <c:pt idx="8">
                  <c:v>77.324775435366746</c:v>
                </c:pt>
                <c:pt idx="9">
                  <c:v>0</c:v>
                </c:pt>
                <c:pt idx="10">
                  <c:v>0</c:v>
                </c:pt>
              </c:numCache>
            </c:numRef>
          </c:val>
        </c:ser>
        <c:ser>
          <c:idx val="1"/>
          <c:order val="2"/>
          <c:tx>
            <c:strRef>
              <c:f>'FY13 School Energy Data'!$O$3</c:f>
              <c:strCache>
                <c:ptCount val="1"/>
                <c:pt idx="0">
                  <c:v>FY 2011 kBtu/SF/YR</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2.9336266960029336E-3"/>
                  <c:y val="8.91297934075704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7662713777939474E-3"/>
                  <c:y val="9.655728969293125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7662517289073307E-3"/>
                  <c:y val="0.1219512195121951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9.689558068507490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7662713777939474E-3"/>
                  <c:y val="9.289376674544458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5.5325427555878949E-3"/>
                  <c:y val="9.891592966593278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7662517289073307E-3"/>
                  <c:y val="0.18292682926829268"/>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7662713777939474E-3"/>
                  <c:y val="8.59680363617451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0657294075864278E-3"/>
                  <c:y val="9.41984877031710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7662713777939474E-3"/>
                  <c:y val="9.96185963483690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2.9336266960030412E-3"/>
                  <c:y val="8.7172630962601472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'FY14 School Energy Data'!$A$4:$A$16</c:f>
              <c:strCache>
                <c:ptCount val="13"/>
                <c:pt idx="0">
                  <c:v>Poudre</c:v>
                </c:pt>
                <c:pt idx="1">
                  <c:v>Mesa County</c:v>
                </c:pt>
                <c:pt idx="2">
                  <c:v>St. Vrain Valley</c:v>
                </c:pt>
                <c:pt idx="3">
                  <c:v>Adams 12 Five Star</c:v>
                </c:pt>
                <c:pt idx="4">
                  <c:v>Jefferson County</c:v>
                </c:pt>
                <c:pt idx="5">
                  <c:v>Aurora Public Schools</c:v>
                </c:pt>
                <c:pt idx="6">
                  <c:v>Colorado Springs D11</c:v>
                </c:pt>
                <c:pt idx="7">
                  <c:v>Boulder Valley</c:v>
                </c:pt>
                <c:pt idx="8">
                  <c:v>Cherry Creek</c:v>
                </c:pt>
                <c:pt idx="9">
                  <c:v>Douglas County</c:v>
                </c:pt>
                <c:pt idx="10">
                  <c:v>Canon City</c:v>
                </c:pt>
                <c:pt idx="11">
                  <c:v>Weld County District 6</c:v>
                </c:pt>
                <c:pt idx="12">
                  <c:v>Littleton</c:v>
                </c:pt>
              </c:strCache>
            </c:strRef>
          </c:cat>
          <c:val>
            <c:numRef>
              <c:f>'FY13 School Energy Data'!$O$4:$O$14</c:f>
              <c:numCache>
                <c:formatCode>0.00</c:formatCode>
                <c:ptCount val="11"/>
                <c:pt idx="0">
                  <c:v>49.500787340906363</c:v>
                </c:pt>
                <c:pt idx="1">
                  <c:v>53.490540776565581</c:v>
                </c:pt>
                <c:pt idx="2">
                  <c:v>60.234693460051318</c:v>
                </c:pt>
                <c:pt idx="3">
                  <c:v>64.97857612417161</c:v>
                </c:pt>
                <c:pt idx="4">
                  <c:v>68.125162807132654</c:v>
                </c:pt>
                <c:pt idx="5">
                  <c:v>68.177783386472044</c:v>
                </c:pt>
                <c:pt idx="6">
                  <c:v>72.454264619979469</c:v>
                </c:pt>
                <c:pt idx="7">
                  <c:v>73</c:v>
                </c:pt>
                <c:pt idx="8">
                  <c:v>78.308130120961366</c:v>
                </c:pt>
                <c:pt idx="9">
                  <c:v>90.257534945385771</c:v>
                </c:pt>
                <c:pt idx="10">
                  <c:v>93.138486492845786</c:v>
                </c:pt>
              </c:numCache>
            </c:numRef>
          </c:val>
        </c:ser>
        <c:ser>
          <c:idx val="3"/>
          <c:order val="3"/>
          <c:tx>
            <c:v>FY 2007 kBtu/SF/YR</c:v>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lt1">
                          <a:lumMod val="95000"/>
                          <a:alpha val="54000"/>
                        </a:schemeClr>
                      </a:solidFill>
                    </a:ln>
                    <a:effectLst/>
                  </c:spPr>
                </c15:leaderLines>
              </c:ext>
            </c:extLst>
          </c:dLbls>
          <c:val>
            <c:numRef>
              <c:f>'FY14 School Energy Data'!$R$4:$R$16</c:f>
              <c:numCache>
                <c:formatCode>0.00</c:formatCode>
                <c:ptCount val="13"/>
                <c:pt idx="0">
                  <c:v>57.045477605537371</c:v>
                </c:pt>
                <c:pt idx="1">
                  <c:v>71.801812820842599</c:v>
                </c:pt>
                <c:pt idx="2">
                  <c:v>60.234693460051318</c:v>
                </c:pt>
                <c:pt idx="3">
                  <c:v>64.97857612417161</c:v>
                </c:pt>
                <c:pt idx="4">
                  <c:v>68.125162807132654</c:v>
                </c:pt>
                <c:pt idx="5">
                  <c:v>73.575542280962722</c:v>
                </c:pt>
                <c:pt idx="6">
                  <c:v>77.661933190952382</c:v>
                </c:pt>
                <c:pt idx="8">
                  <c:v>78.308130120961366</c:v>
                </c:pt>
                <c:pt idx="9">
                  <c:v>90.257534945385771</c:v>
                </c:pt>
                <c:pt idx="10">
                  <c:v>93.138486492845786</c:v>
                </c:pt>
              </c:numCache>
            </c:numRef>
          </c:val>
        </c:ser>
        <c:dLbls>
          <c:showLegendKey val="0"/>
          <c:showVal val="0"/>
          <c:showCatName val="0"/>
          <c:showSerName val="0"/>
          <c:showPercent val="0"/>
          <c:showBubbleSize val="0"/>
        </c:dLbls>
        <c:gapWidth val="150"/>
        <c:shape val="box"/>
        <c:axId val="341449552"/>
        <c:axId val="341449936"/>
        <c:axId val="0"/>
      </c:bar3DChart>
      <c:catAx>
        <c:axId val="341449552"/>
        <c:scaling>
          <c:orientation val="minMax"/>
        </c:scaling>
        <c:delete val="0"/>
        <c:axPos val="b"/>
        <c:numFmt formatCode="General" sourceLinked="1"/>
        <c:majorTickMark val="none"/>
        <c:minorTickMark val="none"/>
        <c:tickLblPos val="nextTo"/>
        <c:spPr>
          <a:noFill/>
          <a:ln>
            <a:noFill/>
          </a:ln>
          <a:effectLst/>
        </c:spPr>
        <c:txPr>
          <a:bodyPr rot="-54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41449936"/>
        <c:crosses val="autoZero"/>
        <c:auto val="1"/>
        <c:lblAlgn val="ctr"/>
        <c:lblOffset val="100"/>
        <c:noMultiLvlLbl val="0"/>
      </c:catAx>
      <c:valAx>
        <c:axId val="341449936"/>
        <c:scaling>
          <c:orientation val="minMax"/>
        </c:scaling>
        <c:delete val="0"/>
        <c:axPos val="l"/>
        <c:majorGridlines>
          <c:spPr>
            <a:ln w="9525" cap="flat" cmpd="sng" algn="ctr">
              <a:solidFill>
                <a:schemeClr val="dk1">
                  <a:lumMod val="50000"/>
                  <a:lumOff val="5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r>
                  <a:rPr lang="en-US"/>
                  <a:t>kBtu/SF/YR</a:t>
                </a:r>
              </a:p>
            </c:rich>
          </c:tx>
          <c:layout/>
          <c:overlay val="0"/>
          <c:spPr>
            <a:noFill/>
            <a:ln>
              <a:noFill/>
            </a:ln>
            <a:effectLst/>
          </c:spPr>
          <c:txPr>
            <a:bodyPr rot="-54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341449552"/>
        <c:crosses val="autoZero"/>
        <c:crossBetween val="between"/>
        <c:majorUnit val="10"/>
      </c:valAx>
      <c:spPr>
        <a:noFill/>
        <a:ln>
          <a:noFill/>
        </a:ln>
        <a:effectLst/>
      </c:spPr>
    </c:plotArea>
    <c:legend>
      <c:legendPos val="b"/>
      <c:legendEntry>
        <c:idx val="1"/>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Colorado School District's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Calibri"/>
              </a:rPr>
              <a:t>Energy Utilization FY2011</a:t>
            </a:r>
          </a:p>
        </c:rich>
      </c:tx>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3916907261592301"/>
          <c:y val="0.2088079615048119"/>
          <c:w val="0.80514435695538056"/>
          <c:h val="0.50448908375089474"/>
        </c:manualLayout>
      </c:layout>
      <c:bar3DChart>
        <c:barDir val="col"/>
        <c:grouping val="clustered"/>
        <c:varyColors val="0"/>
        <c:ser>
          <c:idx val="0"/>
          <c:order val="0"/>
          <c:tx>
            <c:strRef>
              <c:f>'FY11 School Energy Data'!$L$3</c:f>
              <c:strCache>
                <c:ptCount val="1"/>
                <c:pt idx="0">
                  <c:v>FY1011  kBtu/Sq.Ft./Yr.</c:v>
                </c:pt>
              </c:strCache>
            </c:strRef>
          </c:tx>
          <c:spPr>
            <a:ln>
              <a:solidFill>
                <a:schemeClr val="accent1"/>
              </a:solidFill>
            </a:ln>
          </c:spPr>
          <c:invertIfNegative val="0"/>
          <c:dLbls>
            <c:dLbl>
              <c:idx val="0"/>
              <c:layout>
                <c:manualLayout>
                  <c:x val="2.7777777777777779E-3"/>
                  <c:y val="0.18181818181818182"/>
                </c:manualLayout>
              </c:layout>
              <c:spPr/>
              <c:txPr>
                <a:bodyPr rot="-5400000" vert="horz"/>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20454545454545456"/>
                </c:manualLayout>
              </c:layout>
              <c:spPr/>
              <c:txPr>
                <a:bodyPr rot="-5400000" vert="horz"/>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2.7777777777777779E-3"/>
                  <c:y val="0.23106030780243378"/>
                </c:manualLayout>
              </c:layout>
              <c:spPr/>
              <c:txPr>
                <a:bodyPr rot="-5400000" vert="horz"/>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3"/>
              <c:layout>
                <c:manualLayout>
                  <c:x val="5.5555555555555046E-3"/>
                  <c:y val="0.25"/>
                </c:manualLayout>
              </c:layout>
              <c:spPr/>
              <c:txPr>
                <a:bodyPr rot="-5400000" vert="horz"/>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4"/>
              <c:layout>
                <c:manualLayout>
                  <c:x val="5.5555555555555558E-3"/>
                  <c:y val="0.25378787878787878"/>
                </c:manualLayout>
              </c:layout>
              <c:spPr/>
              <c:txPr>
                <a:bodyPr rot="-5400000" vert="horz"/>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5"/>
              <c:layout>
                <c:manualLayout>
                  <c:x val="5.5555555555555558E-3"/>
                  <c:y val="0.26893939393939403"/>
                </c:manualLayout>
              </c:layout>
              <c:spPr/>
              <c:txPr>
                <a:bodyPr rot="-5400000" vert="horz"/>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5.5555555555555558E-3"/>
                  <c:y val="0.28409090909090912"/>
                </c:manualLayout>
              </c:layout>
              <c:spPr/>
              <c:txPr>
                <a:bodyPr rot="-5400000" vert="horz"/>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7"/>
              <c:layout>
                <c:manualLayout>
                  <c:x val="5.5555555555555558E-3"/>
                  <c:y val="0.29545454545454547"/>
                </c:manualLayout>
              </c:layout>
              <c:spPr/>
              <c:txPr>
                <a:bodyPr rot="-5400000" vert="horz"/>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8"/>
              <c:layout>
                <c:manualLayout>
                  <c:x val="8.3333333333334356E-3"/>
                  <c:y val="0.32196969696969696"/>
                </c:manualLayout>
              </c:layout>
              <c:spPr/>
              <c:txPr>
                <a:bodyPr rot="-5400000" vert="horz"/>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9"/>
              <c:layout>
                <c:manualLayout>
                  <c:x val="5.5555555555554534E-3"/>
                  <c:y val="0.375"/>
                </c:manualLayout>
              </c:layout>
              <c:spPr/>
              <c:txPr>
                <a:bodyPr rot="-5400000" vert="horz"/>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10"/>
              <c:layout>
                <c:manualLayout>
                  <c:x val="5.5555555555554534E-3"/>
                  <c:y val="0.38636363636363635"/>
                </c:manualLayout>
              </c:layout>
              <c:spPr/>
              <c:txPr>
                <a:bodyPr rot="-5400000" vert="horz"/>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rot="-5400000" vert="horz" wrap="square" lIns="38100" tIns="19050" rIns="38100" bIns="19050" anchor="ctr">
                <a:spAutoFit/>
              </a:bodyPr>
              <a:lstStyle/>
              <a:p>
                <a:pPr algn="ctr">
                  <a:defRPr sz="800" b="1"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'FY11 School Energy Data'!$A$4:$A$14</c:f>
              <c:strCache>
                <c:ptCount val="11"/>
                <c:pt idx="0">
                  <c:v>Poudre</c:v>
                </c:pt>
                <c:pt idx="1">
                  <c:v>Mesa County</c:v>
                </c:pt>
                <c:pt idx="2">
                  <c:v>St. Vrain Valley</c:v>
                </c:pt>
                <c:pt idx="3">
                  <c:v>Boulder Valley</c:v>
                </c:pt>
                <c:pt idx="4">
                  <c:v>Adams 12 Five Star</c:v>
                </c:pt>
                <c:pt idx="5">
                  <c:v>Jefferson County </c:v>
                </c:pt>
                <c:pt idx="6">
                  <c:v>Aurora Public Schools</c:v>
                </c:pt>
                <c:pt idx="7">
                  <c:v>Colorado Springs D11</c:v>
                </c:pt>
                <c:pt idx="8">
                  <c:v>Cherry Creek</c:v>
                </c:pt>
                <c:pt idx="9">
                  <c:v>Douglas County Re-1</c:v>
                </c:pt>
                <c:pt idx="10">
                  <c:v>Canon City</c:v>
                </c:pt>
              </c:strCache>
            </c:strRef>
          </c:cat>
          <c:val>
            <c:numRef>
              <c:f>'FY11 School Energy Data'!$L$4:$L$14</c:f>
              <c:numCache>
                <c:formatCode>_(* #,##0.0_);_(* \(#,##0.0\);_(* "-"_);_(@_)</c:formatCode>
                <c:ptCount val="11"/>
                <c:pt idx="0">
                  <c:v>49.500787340906363</c:v>
                </c:pt>
                <c:pt idx="1">
                  <c:v>53.490540776565581</c:v>
                </c:pt>
                <c:pt idx="2">
                  <c:v>60.234693460051318</c:v>
                </c:pt>
                <c:pt idx="3">
                  <c:v>73</c:v>
                </c:pt>
                <c:pt idx="4">
                  <c:v>64.97857612417161</c:v>
                </c:pt>
                <c:pt idx="5">
                  <c:v>68.125162807132654</c:v>
                </c:pt>
                <c:pt idx="6">
                  <c:v>68.177783386472044</c:v>
                </c:pt>
                <c:pt idx="7">
                  <c:v>72.454264619979469</c:v>
                </c:pt>
                <c:pt idx="8">
                  <c:v>78.308130120961366</c:v>
                </c:pt>
                <c:pt idx="9">
                  <c:v>90.257534945385771</c:v>
                </c:pt>
                <c:pt idx="10">
                  <c:v>93.138486492845786</c:v>
                </c:pt>
              </c:numCache>
            </c:numRef>
          </c:val>
        </c:ser>
        <c:ser>
          <c:idx val="1"/>
          <c:order val="1"/>
          <c:tx>
            <c:strRef>
              <c:f>'FY11 School Energy Data'!$K$3</c:f>
              <c:strCache>
                <c:ptCount val="1"/>
                <c:pt idx="0">
                  <c:v>FY0607 kBtu/Sq.Ft./Yr.</c:v>
                </c:pt>
              </c:strCache>
            </c:strRef>
          </c:tx>
          <c:invertIfNegative val="0"/>
          <c:dLbls>
            <c:dLbl>
              <c:idx val="0"/>
              <c:layout>
                <c:manualLayout>
                  <c:x val="0"/>
                  <c:y val="0.11382113821138211"/>
                </c:manualLayout>
              </c:layout>
              <c:spPr>
                <a:noFill/>
              </c:spPr>
              <c:txPr>
                <a:bodyPr rot="-5400000" vert="horz"/>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2.7662517289073307E-3"/>
                  <c:y val="0.17886178861788618"/>
                </c:manualLayout>
              </c:layout>
              <c:spPr>
                <a:noFill/>
              </c:spPr>
              <c:txPr>
                <a:bodyPr rot="-5400000" vert="horz"/>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2.7662517289073307E-3"/>
                  <c:y val="0.12195121951219512"/>
                </c:manualLayout>
              </c:layout>
              <c:spPr>
                <a:noFill/>
              </c:spPr>
              <c:txPr>
                <a:bodyPr rot="-5400000" vert="horz"/>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0.16730038022813687"/>
                </c:manualLayout>
              </c:layout>
              <c:spPr>
                <a:noFill/>
              </c:spPr>
              <c:txPr>
                <a:bodyPr rot="-5400000" vert="horz"/>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4"/>
              <c:layout>
                <c:manualLayout>
                  <c:x val="2.7662517289073307E-3"/>
                  <c:y val="0.14227642276422764"/>
                </c:manualLayout>
              </c:layout>
              <c:spPr>
                <a:noFill/>
              </c:spPr>
              <c:txPr>
                <a:bodyPr rot="-5400000" vert="horz"/>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5"/>
              <c:layout>
                <c:manualLayout>
                  <c:x val="5.5325034578146614E-3"/>
                  <c:y val="0.15447154471544716"/>
                </c:manualLayout>
              </c:layout>
              <c:spPr>
                <a:noFill/>
              </c:spPr>
              <c:txPr>
                <a:bodyPr rot="-5400000" vert="horz"/>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2.7662517289073307E-3"/>
                  <c:y val="0.18292682926829268"/>
                </c:manualLayout>
              </c:layout>
              <c:spPr>
                <a:noFill/>
              </c:spPr>
              <c:txPr>
                <a:bodyPr rot="-5400000" vert="horz"/>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7"/>
              <c:layout>
                <c:manualLayout>
                  <c:x val="2.7662517289073307E-3"/>
                  <c:y val="0.2032520325203252"/>
                </c:manualLayout>
              </c:layout>
              <c:spPr>
                <a:noFill/>
              </c:spPr>
              <c:txPr>
                <a:bodyPr rot="-5400000" vert="horz"/>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8"/>
              <c:layout>
                <c:manualLayout>
                  <c:x val="5.5325034578146614E-3"/>
                  <c:y val="0.2032520325203252"/>
                </c:manualLayout>
              </c:layout>
              <c:spPr>
                <a:noFill/>
              </c:spPr>
              <c:txPr>
                <a:bodyPr rot="-5400000" vert="horz"/>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9"/>
              <c:layout>
                <c:manualLayout>
                  <c:x val="2.7662517289073307E-3"/>
                  <c:y val="0.26422764227642276"/>
                </c:manualLayout>
              </c:layout>
              <c:spPr>
                <a:noFill/>
              </c:spPr>
              <c:txPr>
                <a:bodyPr rot="-5400000" vert="horz"/>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10"/>
              <c:layout>
                <c:manualLayout>
                  <c:x val="0"/>
                  <c:y val="0.27235772357723576"/>
                </c:manualLayout>
              </c:layout>
              <c:spPr>
                <a:noFill/>
              </c:spPr>
              <c:txPr>
                <a:bodyPr rot="-5400000" vert="horz"/>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c:spPr>
            <c:txPr>
              <a:bodyPr rot="-5400000" vert="horz" wrap="square" lIns="38100" tIns="19050" rIns="38100" bIns="19050" anchor="ctr">
                <a:spAutoFit/>
              </a:bodyPr>
              <a:lstStyle/>
              <a:p>
                <a:pPr algn="ctr">
                  <a:defRPr sz="8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'FY11 School Energy Data'!$K$4:$K$14</c:f>
              <c:numCache>
                <c:formatCode>_(* #,##0.0_);_(* \(#,##0.0\);_(* "-"??_);_(@_)</c:formatCode>
                <c:ptCount val="11"/>
                <c:pt idx="0">
                  <c:v>57.045477605537371</c:v>
                </c:pt>
                <c:pt idx="1">
                  <c:v>71.801812820842599</c:v>
                </c:pt>
                <c:pt idx="2">
                  <c:v>60.234693460051318</c:v>
                </c:pt>
                <c:pt idx="3">
                  <c:v>69</c:v>
                </c:pt>
                <c:pt idx="4">
                  <c:v>64.97857612417161</c:v>
                </c:pt>
                <c:pt idx="5">
                  <c:v>68.125162807132654</c:v>
                </c:pt>
                <c:pt idx="6">
                  <c:v>73.575542280962722</c:v>
                </c:pt>
                <c:pt idx="7">
                  <c:v>77.661933190952382</c:v>
                </c:pt>
                <c:pt idx="8">
                  <c:v>78.308130120961366</c:v>
                </c:pt>
                <c:pt idx="9">
                  <c:v>90.257534945385771</c:v>
                </c:pt>
                <c:pt idx="10">
                  <c:v>93.138486492845786</c:v>
                </c:pt>
              </c:numCache>
            </c:numRef>
          </c:val>
        </c:ser>
        <c:dLbls>
          <c:showLegendKey val="0"/>
          <c:showVal val="0"/>
          <c:showCatName val="0"/>
          <c:showSerName val="0"/>
          <c:showPercent val="0"/>
          <c:showBubbleSize val="0"/>
        </c:dLbls>
        <c:gapWidth val="150"/>
        <c:shape val="box"/>
        <c:axId val="341679608"/>
        <c:axId val="251361512"/>
        <c:axId val="0"/>
      </c:bar3DChart>
      <c:catAx>
        <c:axId val="341679608"/>
        <c:scaling>
          <c:orientation val="minMax"/>
        </c:scaling>
        <c:delete val="0"/>
        <c:axPos val="b"/>
        <c:numFmt formatCode="General" sourceLinked="1"/>
        <c:majorTickMark val="out"/>
        <c:minorTickMark val="none"/>
        <c:tickLblPos val="nextTo"/>
        <c:txPr>
          <a:bodyPr rot="-2700000" vert="horz"/>
          <a:lstStyle/>
          <a:p>
            <a:pPr>
              <a:defRPr sz="1000" b="1" i="0" u="none" strike="noStrike" baseline="0">
                <a:solidFill>
                  <a:srgbClr val="000000"/>
                </a:solidFill>
                <a:latin typeface="Tahoma" panose="020B0604030504040204" pitchFamily="34" charset="0"/>
                <a:ea typeface="Calibri"/>
                <a:cs typeface="Calibri"/>
              </a:defRPr>
            </a:pPr>
            <a:endParaRPr lang="en-US"/>
          </a:p>
        </c:txPr>
        <c:crossAx val="251361512"/>
        <c:crosses val="autoZero"/>
        <c:auto val="1"/>
        <c:lblAlgn val="ctr"/>
        <c:lblOffset val="100"/>
        <c:noMultiLvlLbl val="0"/>
      </c:catAx>
      <c:valAx>
        <c:axId val="25136151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kBTU/Sq. Ft./Yr.</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41679608"/>
        <c:crosses val="autoZero"/>
        <c:crossBetween val="between"/>
        <c:majorUnit val="10"/>
      </c:valAx>
      <c:spPr>
        <a:noFill/>
        <a:ln w="25400">
          <a:noFill/>
        </a:ln>
      </c:spPr>
    </c:plotArea>
    <c:legend>
      <c:legendPos val="r"/>
      <c:layout>
        <c:manualLayout>
          <c:xMode val="edge"/>
          <c:yMode val="edge"/>
          <c:wMode val="edge"/>
          <c:hMode val="edge"/>
          <c:x val="2.8169051516712864E-2"/>
          <c:y val="4.3795637865270055E-2"/>
          <c:w val="0.27728880837767528"/>
          <c:h val="0.17031626336307257"/>
        </c:manualLayout>
      </c:layout>
      <c:overlay val="0"/>
      <c:spPr>
        <a:solidFill>
          <a:schemeClr val="bg1">
            <a:lumMod val="65000"/>
          </a:schemeClr>
        </a:solidFill>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i="0" u="none" strike="noStrike" baseline="0">
                <a:solidFill>
                  <a:srgbClr val="000000"/>
                </a:solidFill>
                <a:latin typeface="Arial"/>
                <a:ea typeface="Arial"/>
                <a:cs typeface="Arial"/>
              </a:defRPr>
            </a:pPr>
            <a:r>
              <a:rPr lang="en-US"/>
              <a:t>FY 2008 Average 73.5 kBtu/Sq.Ft./Yr.</a:t>
            </a:r>
          </a:p>
        </c:rich>
      </c:tx>
      <c:layout>
        <c:manualLayout>
          <c:xMode val="edge"/>
          <c:yMode val="edge"/>
          <c:x val="0.2595262186131182"/>
          <c:y val="2.8268469515081107E-2"/>
        </c:manualLayout>
      </c:layout>
      <c:overlay val="0"/>
      <c:spPr>
        <a:noFill/>
        <a:ln w="25400">
          <a:noFill/>
        </a:ln>
      </c:spPr>
    </c:title>
    <c:autoTitleDeleted val="0"/>
    <c:view3D>
      <c:rotX val="15"/>
      <c:hPercent val="65"/>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5928595949193272"/>
          <c:y val="0.16961130742049471"/>
          <c:w val="0.75077239958805353"/>
          <c:h val="0.3833922261484099"/>
        </c:manualLayout>
      </c:layout>
      <c:bar3DChart>
        <c:barDir val="col"/>
        <c:grouping val="clustered"/>
        <c:varyColors val="0"/>
        <c:ser>
          <c:idx val="0"/>
          <c:order val="0"/>
          <c:tx>
            <c:strRef>
              <c:f>'FY11 School Energy Data'!$L$3</c:f>
              <c:strCache>
                <c:ptCount val="1"/>
                <c:pt idx="0">
                  <c:v>FY1011  kBtu/Sq.Ft./Yr.</c:v>
                </c:pt>
              </c:strCache>
            </c:strRef>
          </c:tx>
          <c:spPr>
            <a:solidFill>
              <a:srgbClr val="9999FF"/>
            </a:solidFill>
            <a:ln w="12700">
              <a:solidFill>
                <a:srgbClr val="000000"/>
              </a:solidFill>
              <a:prstDash val="solid"/>
            </a:ln>
          </c:spPr>
          <c:invertIfNegative val="0"/>
          <c:cat>
            <c:strRef>
              <c:f>'FY11 School Energy Data'!$A$4:$A$14</c:f>
              <c:strCache>
                <c:ptCount val="11"/>
                <c:pt idx="0">
                  <c:v>Poudre</c:v>
                </c:pt>
                <c:pt idx="1">
                  <c:v>Mesa County</c:v>
                </c:pt>
                <c:pt idx="2">
                  <c:v>St. Vrain Valley</c:v>
                </c:pt>
                <c:pt idx="3">
                  <c:v>Boulder Valley</c:v>
                </c:pt>
                <c:pt idx="4">
                  <c:v>Adams 12 Five Star</c:v>
                </c:pt>
                <c:pt idx="5">
                  <c:v>Jefferson County </c:v>
                </c:pt>
                <c:pt idx="6">
                  <c:v>Aurora Public Schools</c:v>
                </c:pt>
                <c:pt idx="7">
                  <c:v>Colorado Springs D11</c:v>
                </c:pt>
                <c:pt idx="8">
                  <c:v>Cherry Creek</c:v>
                </c:pt>
                <c:pt idx="9">
                  <c:v>Douglas County Re-1</c:v>
                </c:pt>
                <c:pt idx="10">
                  <c:v>Canon City</c:v>
                </c:pt>
              </c:strCache>
            </c:strRef>
          </c:cat>
          <c:val>
            <c:numRef>
              <c:f>'FY11 School Energy Data'!$L$4:$L$14</c:f>
              <c:numCache>
                <c:formatCode>_(* #,##0.0_);_(* \(#,##0.0\);_(* "-"_);_(@_)</c:formatCode>
                <c:ptCount val="11"/>
                <c:pt idx="0">
                  <c:v>49.500787340906363</c:v>
                </c:pt>
                <c:pt idx="1">
                  <c:v>53.490540776565581</c:v>
                </c:pt>
                <c:pt idx="2">
                  <c:v>60.234693460051318</c:v>
                </c:pt>
                <c:pt idx="3">
                  <c:v>73</c:v>
                </c:pt>
                <c:pt idx="4">
                  <c:v>64.97857612417161</c:v>
                </c:pt>
                <c:pt idx="5">
                  <c:v>68.125162807132654</c:v>
                </c:pt>
                <c:pt idx="6">
                  <c:v>68.177783386472044</c:v>
                </c:pt>
                <c:pt idx="7">
                  <c:v>72.454264619979469</c:v>
                </c:pt>
                <c:pt idx="8">
                  <c:v>78.308130120961366</c:v>
                </c:pt>
                <c:pt idx="9">
                  <c:v>90.257534945385771</c:v>
                </c:pt>
                <c:pt idx="10">
                  <c:v>93.138486492845786</c:v>
                </c:pt>
              </c:numCache>
            </c:numRef>
          </c:val>
        </c:ser>
        <c:dLbls>
          <c:showLegendKey val="0"/>
          <c:showVal val="0"/>
          <c:showCatName val="0"/>
          <c:showSerName val="0"/>
          <c:showPercent val="0"/>
          <c:showBubbleSize val="0"/>
        </c:dLbls>
        <c:gapWidth val="150"/>
        <c:shape val="box"/>
        <c:axId val="250606464"/>
        <c:axId val="251563312"/>
        <c:axId val="0"/>
      </c:bar3DChart>
      <c:catAx>
        <c:axId val="25060646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600" b="0" i="0" u="none" strike="noStrike" baseline="0">
                <a:solidFill>
                  <a:srgbClr val="000000"/>
                </a:solidFill>
                <a:latin typeface="Arial"/>
                <a:ea typeface="Arial"/>
                <a:cs typeface="Arial"/>
              </a:defRPr>
            </a:pPr>
            <a:endParaRPr lang="en-US"/>
          </a:p>
        </c:txPr>
        <c:crossAx val="251563312"/>
        <c:crosses val="autoZero"/>
        <c:auto val="1"/>
        <c:lblAlgn val="ctr"/>
        <c:lblOffset val="100"/>
        <c:tickLblSkip val="1"/>
        <c:tickMarkSkip val="1"/>
        <c:noMultiLvlLbl val="0"/>
      </c:catAx>
      <c:valAx>
        <c:axId val="251563312"/>
        <c:scaling>
          <c:orientation val="minMax"/>
        </c:scaling>
        <c:delete val="0"/>
        <c:axPos val="l"/>
        <c:majorGridlines>
          <c:spPr>
            <a:ln w="3175">
              <a:solidFill>
                <a:srgbClr val="000000"/>
              </a:solidFill>
              <a:prstDash val="solid"/>
            </a:ln>
          </c:spPr>
        </c:majorGridlines>
        <c:numFmt formatCode="_(* #,##0.0_);_(* \(#,##0.0\);_(* &quot;-&quot;_);_(@_)" sourceLinked="1"/>
        <c:majorTickMark val="out"/>
        <c:minorTickMark val="none"/>
        <c:tickLblPos val="nextTo"/>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US"/>
          </a:p>
        </c:txPr>
        <c:crossAx val="250606464"/>
        <c:crosses val="autoZero"/>
        <c:crossBetween val="between"/>
        <c:majorUnit val="10"/>
      </c:valAx>
      <c:spPr>
        <a:noFill/>
        <a:ln w="25400">
          <a:noFill/>
        </a:ln>
      </c:spPr>
    </c:plotArea>
    <c:legend>
      <c:legendPos val="r"/>
      <c:layout>
        <c:manualLayout>
          <c:xMode val="edge"/>
          <c:yMode val="edge"/>
          <c:wMode val="edge"/>
          <c:hMode val="edge"/>
          <c:x val="3.2948929159802305E-2"/>
          <c:y val="0.82377192605022731"/>
          <c:w val="0.25782537067545308"/>
          <c:h val="0.89071199604147844"/>
        </c:manualLayout>
      </c:layout>
      <c:overlay val="0"/>
      <c:spPr>
        <a:solidFill>
          <a:srgbClr val="FFFFFF"/>
        </a:solidFill>
        <a:ln w="3175">
          <a:solidFill>
            <a:srgbClr val="000000"/>
          </a:solidFill>
          <a:prstDash val="solid"/>
        </a:ln>
      </c:spPr>
      <c:txPr>
        <a:bodyPr/>
        <a:lstStyle/>
        <a:p>
          <a:pPr>
            <a:defRPr sz="1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00" b="0" i="0" u="none" strike="noStrike" baseline="0">
          <a:solidFill>
            <a:srgbClr val="000000"/>
          </a:solidFill>
          <a:latin typeface="Arial"/>
          <a:ea typeface="Arial"/>
          <a:cs typeface="Arial"/>
        </a:defRPr>
      </a:pPr>
      <a:endParaRPr lang="en-US"/>
    </a:p>
  </c:txPr>
  <c:printSettings>
    <c:headerFooter alignWithMargins="0">
      <c:oddHeader>&amp;C&amp;"Arial,Bold"&amp;12COLORADO SCHOOL DISTRICT ENERGY USE/COST COMPARISON</c:oddHeader>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0" i="0" u="none" strike="noStrike" baseline="0">
                <a:solidFill>
                  <a:srgbClr val="000000"/>
                </a:solidFill>
                <a:latin typeface="Arial"/>
                <a:ea typeface="Arial"/>
                <a:cs typeface="Arial"/>
              </a:defRPr>
            </a:pPr>
            <a:r>
              <a:rPr lang="en-US"/>
              <a:t>FY 2007 Average 73.5 kBtu/Sq.Ft./Yr.</a:t>
            </a:r>
          </a:p>
        </c:rich>
      </c:tx>
      <c:layout>
        <c:manualLayout>
          <c:xMode val="edge"/>
          <c:yMode val="edge"/>
          <c:x val="0.25952628242162229"/>
          <c:y val="2.8268575909593838E-2"/>
        </c:manualLayout>
      </c:layout>
      <c:overlay val="0"/>
      <c:spPr>
        <a:noFill/>
        <a:ln w="25400">
          <a:noFill/>
        </a:ln>
      </c:spPr>
    </c:title>
    <c:autoTitleDeleted val="0"/>
    <c:view3D>
      <c:rotX val="15"/>
      <c:hPercent val="65"/>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5928595949193272"/>
          <c:y val="0.16961130742049471"/>
          <c:w val="0.75077239958805353"/>
          <c:h val="0.3833922261484099"/>
        </c:manualLayout>
      </c:layout>
      <c:bar3DChart>
        <c:barDir val="col"/>
        <c:grouping val="clustered"/>
        <c:varyColors val="0"/>
        <c:ser>
          <c:idx val="0"/>
          <c:order val="0"/>
          <c:tx>
            <c:strRef>
              <c:f>'FY07 School Energy Data'!$K$3</c:f>
              <c:strCache>
                <c:ptCount val="1"/>
                <c:pt idx="0">
                  <c:v>kBtu/Sq.Ft./Yr.</c:v>
                </c:pt>
              </c:strCache>
            </c:strRef>
          </c:tx>
          <c:spPr>
            <a:solidFill>
              <a:srgbClr val="9999FF"/>
            </a:solidFill>
            <a:ln w="12700">
              <a:solidFill>
                <a:srgbClr val="000000"/>
              </a:solidFill>
              <a:prstDash val="solid"/>
            </a:ln>
          </c:spPr>
          <c:invertIfNegative val="0"/>
          <c:cat>
            <c:strRef>
              <c:f>'FY07 School Energy Data'!$A$4:$A$13</c:f>
              <c:strCache>
                <c:ptCount val="10"/>
                <c:pt idx="0">
                  <c:v>Poudre School District</c:v>
                </c:pt>
                <c:pt idx="1">
                  <c:v>St. Vrain Valley School District</c:v>
                </c:pt>
                <c:pt idx="2">
                  <c:v>Adams 12 Five Star Schools</c:v>
                </c:pt>
                <c:pt idx="3">
                  <c:v>Jefferson County Schools</c:v>
                </c:pt>
                <c:pt idx="4">
                  <c:v>Mesa County School District 51</c:v>
                </c:pt>
                <c:pt idx="5">
                  <c:v>Aurora Public Schools</c:v>
                </c:pt>
                <c:pt idx="6">
                  <c:v>Colorado Springs District 11</c:v>
                </c:pt>
                <c:pt idx="7">
                  <c:v>Cherry Creek Schools</c:v>
                </c:pt>
                <c:pt idx="8">
                  <c:v>Douglas County School District Re-1</c:v>
                </c:pt>
                <c:pt idx="9">
                  <c:v>Canon City Schools</c:v>
                </c:pt>
              </c:strCache>
            </c:strRef>
          </c:cat>
          <c:val>
            <c:numRef>
              <c:f>'FY07 School Energy Data'!$K$4:$K$13</c:f>
              <c:numCache>
                <c:formatCode>_(* #,##0.00_);_(* \(#,##0.00\);_(* "-"_);_(@_)</c:formatCode>
                <c:ptCount val="10"/>
                <c:pt idx="0">
                  <c:v>57.045477605537371</c:v>
                </c:pt>
                <c:pt idx="1">
                  <c:v>60.234693460051318</c:v>
                </c:pt>
                <c:pt idx="2">
                  <c:v>64.97857612417161</c:v>
                </c:pt>
                <c:pt idx="3">
                  <c:v>68.125162807132654</c:v>
                </c:pt>
                <c:pt idx="4">
                  <c:v>71.801812820842599</c:v>
                </c:pt>
                <c:pt idx="5">
                  <c:v>73.575542280962722</c:v>
                </c:pt>
                <c:pt idx="6">
                  <c:v>77.661933190952382</c:v>
                </c:pt>
                <c:pt idx="7">
                  <c:v>78.308130120961366</c:v>
                </c:pt>
                <c:pt idx="8">
                  <c:v>90.257534945385771</c:v>
                </c:pt>
                <c:pt idx="9">
                  <c:v>93.138486492845786</c:v>
                </c:pt>
              </c:numCache>
            </c:numRef>
          </c:val>
        </c:ser>
        <c:dLbls>
          <c:showLegendKey val="0"/>
          <c:showVal val="0"/>
          <c:showCatName val="0"/>
          <c:showSerName val="0"/>
          <c:showPercent val="0"/>
          <c:showBubbleSize val="0"/>
        </c:dLbls>
        <c:gapWidth val="150"/>
        <c:shape val="box"/>
        <c:axId val="341547760"/>
        <c:axId val="340936776"/>
        <c:axId val="0"/>
      </c:bar3DChart>
      <c:catAx>
        <c:axId val="341547760"/>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600" b="0" i="0" u="none" strike="noStrike" baseline="0">
                <a:solidFill>
                  <a:srgbClr val="000000"/>
                </a:solidFill>
                <a:latin typeface="Arial"/>
                <a:ea typeface="Arial"/>
                <a:cs typeface="Arial"/>
              </a:defRPr>
            </a:pPr>
            <a:endParaRPr lang="en-US"/>
          </a:p>
        </c:txPr>
        <c:crossAx val="340936776"/>
        <c:crosses val="autoZero"/>
        <c:auto val="1"/>
        <c:lblAlgn val="ctr"/>
        <c:lblOffset val="100"/>
        <c:tickLblSkip val="1"/>
        <c:tickMarkSkip val="1"/>
        <c:noMultiLvlLbl val="0"/>
      </c:catAx>
      <c:valAx>
        <c:axId val="340936776"/>
        <c:scaling>
          <c:orientation val="minMax"/>
        </c:scaling>
        <c:delete val="0"/>
        <c:axPos val="l"/>
        <c:majorGridlines>
          <c:spPr>
            <a:ln w="3175">
              <a:solidFill>
                <a:srgbClr val="000000"/>
              </a:solidFill>
              <a:prstDash val="solid"/>
            </a:ln>
          </c:spPr>
        </c:majorGridlines>
        <c:numFmt formatCode="_(* #,##0.00_);_(* \(#,##0.00\);_(* &quot;-&quot;_);_(@_)" sourceLinked="1"/>
        <c:majorTickMark val="out"/>
        <c:minorTickMark val="none"/>
        <c:tickLblPos val="nextTo"/>
        <c:spPr>
          <a:ln w="3175">
            <a:solidFill>
              <a:srgbClr val="000000"/>
            </a:solidFill>
            <a:prstDash val="solid"/>
          </a:ln>
        </c:spPr>
        <c:txPr>
          <a:bodyPr rot="0" vert="horz"/>
          <a:lstStyle/>
          <a:p>
            <a:pPr>
              <a:defRPr sz="2000" b="0" i="0" u="none" strike="noStrike" baseline="0">
                <a:solidFill>
                  <a:srgbClr val="000000"/>
                </a:solidFill>
                <a:latin typeface="Arial"/>
                <a:ea typeface="Arial"/>
                <a:cs typeface="Arial"/>
              </a:defRPr>
            </a:pPr>
            <a:endParaRPr lang="en-US"/>
          </a:p>
        </c:txPr>
        <c:crossAx val="341547760"/>
        <c:crosses val="autoZero"/>
        <c:crossBetween val="between"/>
        <c:majorUnit val="20"/>
      </c:valAx>
      <c:spPr>
        <a:noFill/>
        <a:ln w="25400">
          <a:noFill/>
        </a:ln>
      </c:spPr>
    </c:plotArea>
    <c:legend>
      <c:legendPos val="r"/>
      <c:layout>
        <c:manualLayout>
          <c:xMode val="edge"/>
          <c:yMode val="edge"/>
          <c:wMode val="edge"/>
          <c:hMode val="edge"/>
          <c:x val="0.1195384428966165"/>
          <c:y val="0.65075177335438805"/>
          <c:w val="0.34460059763757889"/>
          <c:h val="0.71760051992136731"/>
        </c:manualLayout>
      </c:layout>
      <c:overlay val="0"/>
      <c:spPr>
        <a:solidFill>
          <a:srgbClr val="FFFFFF"/>
        </a:solidFill>
        <a:ln w="3175">
          <a:solidFill>
            <a:srgbClr val="000000"/>
          </a:solidFill>
          <a:prstDash val="solid"/>
        </a:ln>
      </c:spPr>
      <c:txPr>
        <a:bodyPr/>
        <a:lstStyle/>
        <a:p>
          <a:pPr>
            <a:defRPr sz="1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00" b="0" i="0" u="none" strike="noStrike" baseline="0">
          <a:solidFill>
            <a:srgbClr val="000000"/>
          </a:solidFill>
          <a:latin typeface="Arial"/>
          <a:ea typeface="Arial"/>
          <a:cs typeface="Arial"/>
        </a:defRPr>
      </a:pPr>
      <a:endParaRPr lang="en-US"/>
    </a:p>
  </c:txPr>
  <c:printSettings>
    <c:headerFooter alignWithMargins="0">
      <c:oddHeader>&amp;C&amp;"Arial,Bold"&amp;12COLORADO SCHOOL DISTRICT ENERGY USE/COST COMPARISON</c:oddHeader>
    </c:headerFooter>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tabColor rgb="FFFF0000"/>
  </sheetPr>
  <sheetViews>
    <sheetView tabSelected="1" zoomScale="79"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652076" cy="62696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888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83820</xdr:colOff>
      <xdr:row>6</xdr:row>
      <xdr:rowOff>121920</xdr:rowOff>
    </xdr:from>
    <xdr:to>
      <xdr:col>15</xdr:col>
      <xdr:colOff>190500</xdr:colOff>
      <xdr:row>40</xdr:row>
      <xdr:rowOff>0</xdr:rowOff>
    </xdr:to>
    <xdr:graphicFrame macro="">
      <xdr:nvGraphicFramePr>
        <xdr:cNvPr id="72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0</xdr:row>
      <xdr:rowOff>7620</xdr:rowOff>
    </xdr:from>
    <xdr:to>
      <xdr:col>15</xdr:col>
      <xdr:colOff>121920</xdr:colOff>
      <xdr:row>33</xdr:row>
      <xdr:rowOff>60960</xdr:rowOff>
    </xdr:to>
    <xdr:graphicFrame macro="">
      <xdr:nvGraphicFramePr>
        <xdr:cNvPr id="10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32"/>
  <sheetViews>
    <sheetView zoomScale="75" zoomScaleNormal="75" workbookViewId="0">
      <pane xSplit="1" ySplit="3" topLeftCell="B4" activePane="bottomRight" state="frozen"/>
      <selection pane="topRight" activeCell="B1" sqref="B1"/>
      <selection pane="bottomLeft" activeCell="A4" sqref="A4"/>
      <selection pane="bottomRight" activeCell="G29" sqref="G29"/>
    </sheetView>
  </sheetViews>
  <sheetFormatPr defaultColWidth="9.109375" defaultRowHeight="13.2" x14ac:dyDescent="0.25"/>
  <cols>
    <col min="1" max="1" width="30.88671875" style="89" customWidth="1"/>
    <col min="2" max="2" width="10.5546875" style="118" customWidth="1"/>
    <col min="3" max="4" width="11.77734375" style="118" customWidth="1"/>
    <col min="5" max="5" width="16.21875" style="118" bestFit="1" customWidth="1"/>
    <col min="6" max="6" width="15" style="120" bestFit="1" customWidth="1"/>
    <col min="7" max="7" width="12.88671875" style="120" customWidth="1"/>
    <col min="8" max="8" width="12.77734375" style="120" customWidth="1"/>
    <col min="9" max="9" width="12.6640625" style="120" customWidth="1"/>
    <col min="10" max="10" width="14.88671875" style="90" customWidth="1"/>
    <col min="11" max="11" width="16.44140625" style="119" customWidth="1"/>
    <col min="12" max="12" width="17.33203125" style="90" customWidth="1"/>
    <col min="13" max="13" width="9.5546875" style="90" customWidth="1"/>
    <col min="14" max="16" width="17.44140625" style="119" customWidth="1"/>
    <col min="17" max="18" width="14.88671875" style="119" customWidth="1"/>
    <col min="19" max="19" width="14" style="117" bestFit="1" customWidth="1"/>
    <col min="20" max="20" width="14.5546875" style="117" customWidth="1"/>
    <col min="21" max="21" width="15.5546875" style="117" bestFit="1" customWidth="1"/>
    <col min="22" max="22" width="14.109375" style="117" bestFit="1" customWidth="1"/>
    <col min="23" max="23" width="16.109375" style="117" bestFit="1" customWidth="1"/>
    <col min="24" max="16384" width="9.109375" style="89"/>
  </cols>
  <sheetData>
    <row r="1" spans="1:23" ht="17.399999999999999" x14ac:dyDescent="0.3">
      <c r="A1" s="180" t="s">
        <v>83</v>
      </c>
      <c r="B1" s="181"/>
      <c r="C1" s="181"/>
      <c r="D1" s="181"/>
      <c r="E1" s="181"/>
      <c r="F1" s="181"/>
      <c r="G1" s="181"/>
      <c r="H1" s="181"/>
      <c r="I1" s="181"/>
      <c r="J1" s="181"/>
      <c r="K1" s="181"/>
      <c r="L1" s="181"/>
      <c r="M1" s="181"/>
      <c r="N1" s="181"/>
      <c r="O1" s="181"/>
      <c r="P1" s="181"/>
      <c r="Q1" s="181"/>
      <c r="R1" s="181"/>
      <c r="S1" s="181"/>
      <c r="T1" s="181"/>
      <c r="U1" s="181"/>
      <c r="V1" s="181"/>
      <c r="W1" s="182"/>
    </row>
    <row r="2" spans="1:23" ht="17.399999999999999" x14ac:dyDescent="0.3">
      <c r="A2" s="183" t="s">
        <v>82</v>
      </c>
      <c r="B2" s="184"/>
      <c r="C2" s="184"/>
      <c r="D2" s="184"/>
      <c r="E2" s="184"/>
      <c r="F2" s="184"/>
      <c r="G2" s="184"/>
      <c r="H2" s="184"/>
      <c r="I2" s="184"/>
      <c r="J2" s="184"/>
      <c r="K2" s="184"/>
      <c r="L2" s="184"/>
      <c r="M2" s="184"/>
      <c r="N2" s="184"/>
      <c r="O2" s="184"/>
      <c r="P2" s="184"/>
      <c r="Q2" s="184"/>
      <c r="R2" s="184"/>
      <c r="S2" s="184"/>
      <c r="T2" s="184"/>
      <c r="U2" s="184"/>
      <c r="V2" s="184"/>
      <c r="W2" s="185"/>
    </row>
    <row r="3" spans="1:23" s="128" customFormat="1" ht="39.6" x14ac:dyDescent="0.25">
      <c r="A3" s="125" t="s">
        <v>0</v>
      </c>
      <c r="B3" s="121" t="s">
        <v>5</v>
      </c>
      <c r="C3" s="122" t="s">
        <v>38</v>
      </c>
      <c r="D3" s="122" t="s">
        <v>39</v>
      </c>
      <c r="E3" s="122" t="s">
        <v>40</v>
      </c>
      <c r="F3" s="123" t="s">
        <v>77</v>
      </c>
      <c r="G3" s="165" t="s">
        <v>85</v>
      </c>
      <c r="H3" s="165" t="s">
        <v>84</v>
      </c>
      <c r="I3" s="165" t="s">
        <v>86</v>
      </c>
      <c r="J3" s="166" t="s">
        <v>78</v>
      </c>
      <c r="K3" s="124" t="s">
        <v>35</v>
      </c>
      <c r="L3" s="121" t="s">
        <v>36</v>
      </c>
      <c r="M3" s="121" t="s">
        <v>79</v>
      </c>
      <c r="N3" s="124" t="s">
        <v>33</v>
      </c>
      <c r="O3" s="124" t="s">
        <v>87</v>
      </c>
      <c r="P3" s="125" t="s">
        <v>72</v>
      </c>
      <c r="Q3" s="125" t="s">
        <v>80</v>
      </c>
      <c r="R3" s="125" t="s">
        <v>97</v>
      </c>
      <c r="S3" s="126" t="s">
        <v>71</v>
      </c>
      <c r="T3" s="125" t="s">
        <v>73</v>
      </c>
      <c r="U3" s="127" t="s">
        <v>74</v>
      </c>
      <c r="V3" s="125" t="s">
        <v>75</v>
      </c>
      <c r="W3" s="125" t="s">
        <v>76</v>
      </c>
    </row>
    <row r="4" spans="1:23" ht="13.8" x14ac:dyDescent="0.25">
      <c r="A4" s="130" t="s">
        <v>46</v>
      </c>
      <c r="B4" s="106">
        <v>25277</v>
      </c>
      <c r="C4" s="107"/>
      <c r="D4" s="107"/>
      <c r="E4" s="131">
        <v>0.3</v>
      </c>
      <c r="F4" s="132">
        <v>4084937</v>
      </c>
      <c r="G4" s="167"/>
      <c r="H4" s="167"/>
      <c r="I4" s="167"/>
      <c r="J4" s="168"/>
      <c r="K4" s="154"/>
      <c r="L4" s="107"/>
      <c r="M4" s="133" t="s">
        <v>68</v>
      </c>
      <c r="N4" s="134"/>
      <c r="O4" s="115">
        <f>((J4*3.41214)+(L4*100))/F4</f>
        <v>0</v>
      </c>
      <c r="P4" s="156">
        <f>('FY13 School Energy Data'!P4)</f>
        <v>52.866746466038521</v>
      </c>
      <c r="Q4" s="135">
        <f>'FY11 School Energy Data'!$L$4</f>
        <v>49.500787340906363</v>
      </c>
      <c r="R4" s="135">
        <f>('FY07 School Energy Data'!K4)</f>
        <v>57.045477605537371</v>
      </c>
      <c r="S4" s="115">
        <f t="shared" ref="S4:S26" si="0">SUM(J4/F4)</f>
        <v>0</v>
      </c>
      <c r="T4" s="115">
        <f t="shared" ref="T4:T26" si="1">SUM(L4/F4)</f>
        <v>0</v>
      </c>
      <c r="U4" s="116">
        <f t="shared" ref="U4:U26" si="2">SUM(K4/F4)</f>
        <v>0</v>
      </c>
      <c r="V4" s="116">
        <f t="shared" ref="V4:V26" si="3">SUM(N4/F4)</f>
        <v>0</v>
      </c>
      <c r="W4" s="116">
        <f t="shared" ref="W4:W26" si="4">SUM(U4:V4)</f>
        <v>0</v>
      </c>
    </row>
    <row r="5" spans="1:23" ht="13.8" x14ac:dyDescent="0.25">
      <c r="A5" s="111" t="s">
        <v>47</v>
      </c>
      <c r="B5" s="96">
        <v>22023</v>
      </c>
      <c r="C5" s="100">
        <v>6226</v>
      </c>
      <c r="D5" s="100">
        <v>1157</v>
      </c>
      <c r="E5" s="91">
        <v>1</v>
      </c>
      <c r="F5" s="109">
        <v>2961962</v>
      </c>
      <c r="G5" s="169">
        <f>SUM(15660383+1940703)</f>
        <v>17601086</v>
      </c>
      <c r="H5" s="169">
        <f>SUM(1856452+749256)</f>
        <v>2605708</v>
      </c>
      <c r="I5" s="169">
        <v>0</v>
      </c>
      <c r="J5" s="170">
        <f>SUM(G5:I5)</f>
        <v>20206794</v>
      </c>
      <c r="K5" s="112">
        <v>2346931</v>
      </c>
      <c r="L5" s="100">
        <v>822050</v>
      </c>
      <c r="M5" s="99" t="s">
        <v>66</v>
      </c>
      <c r="N5" s="113">
        <v>558121</v>
      </c>
      <c r="O5" s="115">
        <f>((J5*3.41214)+(L5*100))/F5</f>
        <v>51.031515623482008</v>
      </c>
      <c r="P5" s="156">
        <f>('FY13 School Energy Data'!P5)</f>
        <v>54.584731426885291</v>
      </c>
      <c r="Q5" s="135">
        <f>'FY11 School Energy Data'!$L$5</f>
        <v>53.490540776565581</v>
      </c>
      <c r="R5" s="135">
        <f>('FY07 School Energy Data'!K8)</f>
        <v>71.801812820842599</v>
      </c>
      <c r="S5" s="115">
        <f t="shared" si="0"/>
        <v>6.8220976501386579</v>
      </c>
      <c r="T5" s="115">
        <f t="shared" si="1"/>
        <v>0.2775356334753788</v>
      </c>
      <c r="U5" s="116">
        <f t="shared" si="2"/>
        <v>0.7923568904665218</v>
      </c>
      <c r="V5" s="116">
        <f t="shared" si="3"/>
        <v>0.18842949369370707</v>
      </c>
      <c r="W5" s="116">
        <f t="shared" si="4"/>
        <v>0.9807863841602289</v>
      </c>
    </row>
    <row r="6" spans="1:23" ht="13.8" x14ac:dyDescent="0.25">
      <c r="A6" s="111" t="s">
        <v>48</v>
      </c>
      <c r="B6" s="96">
        <v>25990</v>
      </c>
      <c r="C6" s="100"/>
      <c r="D6" s="100"/>
      <c r="E6" s="91">
        <v>0.95</v>
      </c>
      <c r="F6" s="108">
        <v>4094395</v>
      </c>
      <c r="G6" s="171"/>
      <c r="H6" s="171"/>
      <c r="I6" s="171"/>
      <c r="J6" s="172"/>
      <c r="K6" s="155"/>
      <c r="L6" s="99"/>
      <c r="M6" s="102" t="s">
        <v>66</v>
      </c>
      <c r="N6" s="114"/>
      <c r="O6" s="115">
        <f t="shared" ref="O6:O16" si="5">((J6*3.41214)+(L6*100))/F6</f>
        <v>0</v>
      </c>
      <c r="P6" s="156">
        <f>('FY13 School Energy Data'!P6)</f>
        <v>57.458737698375465</v>
      </c>
      <c r="Q6" s="135">
        <f>'FY11 School Energy Data'!$L$6</f>
        <v>60.234693460051318</v>
      </c>
      <c r="R6" s="135">
        <f>('FY07 School Energy Data'!K5)</f>
        <v>60.234693460051318</v>
      </c>
      <c r="S6" s="115">
        <f t="shared" si="0"/>
        <v>0</v>
      </c>
      <c r="T6" s="115">
        <f t="shared" si="1"/>
        <v>0</v>
      </c>
      <c r="U6" s="116">
        <f t="shared" si="2"/>
        <v>0</v>
      </c>
      <c r="V6" s="116">
        <f t="shared" si="3"/>
        <v>0</v>
      </c>
      <c r="W6" s="116">
        <f t="shared" si="4"/>
        <v>0</v>
      </c>
    </row>
    <row r="7" spans="1:23" ht="13.8" x14ac:dyDescent="0.25">
      <c r="A7" s="111" t="s">
        <v>42</v>
      </c>
      <c r="B7" s="96">
        <v>33601</v>
      </c>
      <c r="C7" s="100"/>
      <c r="D7" s="100"/>
      <c r="E7" s="91">
        <v>0.8992</v>
      </c>
      <c r="F7" s="108">
        <v>5010121</v>
      </c>
      <c r="G7" s="171"/>
      <c r="H7" s="171"/>
      <c r="I7" s="171"/>
      <c r="J7" s="172"/>
      <c r="K7" s="112"/>
      <c r="L7" s="99"/>
      <c r="M7" s="99" t="s">
        <v>66</v>
      </c>
      <c r="N7" s="113"/>
      <c r="O7" s="115">
        <f t="shared" si="5"/>
        <v>0</v>
      </c>
      <c r="P7" s="156">
        <f>('FY13 School Energy Data'!P7)</f>
        <v>59.292937257072239</v>
      </c>
      <c r="Q7" s="136">
        <f>'FY11 School Energy Data'!$L$8</f>
        <v>64.97857612417161</v>
      </c>
      <c r="R7" s="136">
        <f>('FY07 School Energy Data'!K6)</f>
        <v>64.97857612417161</v>
      </c>
      <c r="S7" s="115">
        <f t="shared" si="0"/>
        <v>0</v>
      </c>
      <c r="T7" s="115">
        <f t="shared" si="1"/>
        <v>0</v>
      </c>
      <c r="U7" s="116">
        <f t="shared" si="2"/>
        <v>0</v>
      </c>
      <c r="V7" s="116">
        <f t="shared" si="3"/>
        <v>0</v>
      </c>
      <c r="W7" s="116">
        <f t="shared" si="4"/>
        <v>0</v>
      </c>
    </row>
    <row r="8" spans="1:23" ht="13.8" x14ac:dyDescent="0.25">
      <c r="A8" s="111" t="s">
        <v>81</v>
      </c>
      <c r="B8" s="96"/>
      <c r="C8" s="100"/>
      <c r="D8" s="100"/>
      <c r="E8" s="91"/>
      <c r="F8" s="108"/>
      <c r="G8" s="171"/>
      <c r="H8" s="171"/>
      <c r="I8" s="171"/>
      <c r="J8" s="172"/>
      <c r="K8" s="112"/>
      <c r="L8" s="99"/>
      <c r="M8" s="99"/>
      <c r="N8" s="113"/>
      <c r="O8" s="115"/>
      <c r="P8" s="156"/>
      <c r="Q8" s="135">
        <f>'FY11 School Energy Data'!$L$9</f>
        <v>68.125162807132654</v>
      </c>
      <c r="R8" s="135">
        <f>('FY07 School Energy Data'!K7)</f>
        <v>68.125162807132654</v>
      </c>
      <c r="S8" s="115" t="e">
        <f t="shared" si="0"/>
        <v>#DIV/0!</v>
      </c>
      <c r="T8" s="115" t="e">
        <f t="shared" si="1"/>
        <v>#DIV/0!</v>
      </c>
      <c r="U8" s="116" t="e">
        <f t="shared" si="2"/>
        <v>#DIV/0!</v>
      </c>
      <c r="V8" s="116" t="e">
        <f t="shared" si="3"/>
        <v>#DIV/0!</v>
      </c>
      <c r="W8" s="116" t="e">
        <f t="shared" si="4"/>
        <v>#DIV/0!</v>
      </c>
    </row>
    <row r="9" spans="1:23" ht="12.75" customHeight="1" x14ac:dyDescent="0.25">
      <c r="A9" s="111" t="s">
        <v>6</v>
      </c>
      <c r="B9" s="96"/>
      <c r="C9" s="100"/>
      <c r="D9" s="100"/>
      <c r="E9" s="91"/>
      <c r="F9" s="108"/>
      <c r="G9" s="171"/>
      <c r="H9" s="171"/>
      <c r="I9" s="171"/>
      <c r="J9" s="172"/>
      <c r="K9" s="112"/>
      <c r="L9" s="99"/>
      <c r="M9" s="99"/>
      <c r="N9" s="113"/>
      <c r="O9" s="115"/>
      <c r="P9" s="156"/>
      <c r="Q9" s="136">
        <f>'FY11 School Energy Data'!$L$10</f>
        <v>68.177783386472044</v>
      </c>
      <c r="R9" s="135">
        <f>('FY07 School Energy Data'!K9)</f>
        <v>73.575542280962722</v>
      </c>
      <c r="S9" s="115" t="e">
        <f t="shared" si="0"/>
        <v>#DIV/0!</v>
      </c>
      <c r="T9" s="115" t="e">
        <f t="shared" si="1"/>
        <v>#DIV/0!</v>
      </c>
      <c r="U9" s="116" t="e">
        <f t="shared" si="2"/>
        <v>#DIV/0!</v>
      </c>
      <c r="V9" s="116" t="e">
        <f t="shared" si="3"/>
        <v>#DIV/0!</v>
      </c>
      <c r="W9" s="116" t="e">
        <f t="shared" si="4"/>
        <v>#DIV/0!</v>
      </c>
    </row>
    <row r="10" spans="1:23" ht="12.75" customHeight="1" x14ac:dyDescent="0.25">
      <c r="A10" s="111" t="s">
        <v>50</v>
      </c>
      <c r="B10" s="96"/>
      <c r="C10" s="100"/>
      <c r="D10" s="100"/>
      <c r="E10" s="91"/>
      <c r="F10" s="110"/>
      <c r="G10" s="169"/>
      <c r="H10" s="169"/>
      <c r="I10" s="169"/>
      <c r="J10" s="170"/>
      <c r="K10" s="112"/>
      <c r="L10" s="100"/>
      <c r="M10" s="99"/>
      <c r="N10" s="113"/>
      <c r="O10" s="115"/>
      <c r="P10" s="156"/>
      <c r="Q10" s="136">
        <f>'FY11 School Energy Data'!$L$11</f>
        <v>72.454264619979469</v>
      </c>
      <c r="R10" s="136">
        <f>('FY07 School Energy Data'!K10)</f>
        <v>77.661933190952382</v>
      </c>
      <c r="S10" s="115" t="e">
        <f t="shared" si="0"/>
        <v>#DIV/0!</v>
      </c>
      <c r="T10" s="115" t="e">
        <f t="shared" si="1"/>
        <v>#DIV/0!</v>
      </c>
      <c r="U10" s="116" t="e">
        <f t="shared" si="2"/>
        <v>#DIV/0!</v>
      </c>
      <c r="V10" s="116" t="e">
        <f t="shared" si="3"/>
        <v>#DIV/0!</v>
      </c>
      <c r="W10" s="116" t="e">
        <f t="shared" si="4"/>
        <v>#DIV/0!</v>
      </c>
    </row>
    <row r="11" spans="1:23" ht="13.8" x14ac:dyDescent="0.25">
      <c r="A11" s="111" t="s">
        <v>49</v>
      </c>
      <c r="B11" s="96">
        <v>27214</v>
      </c>
      <c r="C11" s="100"/>
      <c r="D11" s="100"/>
      <c r="E11" s="91">
        <v>0.49</v>
      </c>
      <c r="F11" s="109">
        <v>4558214</v>
      </c>
      <c r="G11" s="169"/>
      <c r="H11" s="169"/>
      <c r="I11" s="169"/>
      <c r="J11" s="170"/>
      <c r="K11" s="112"/>
      <c r="L11" s="100"/>
      <c r="M11" s="99" t="s">
        <v>66</v>
      </c>
      <c r="N11" s="113"/>
      <c r="O11" s="115">
        <f t="shared" si="5"/>
        <v>0</v>
      </c>
      <c r="P11" s="156">
        <f>('FY13 School Energy Data'!P11)</f>
        <v>66.697595323159476</v>
      </c>
      <c r="Q11" s="137">
        <f>'FY11 School Energy Data'!$L$7</f>
        <v>73</v>
      </c>
      <c r="R11" s="136"/>
      <c r="S11" s="115">
        <f t="shared" si="0"/>
        <v>0</v>
      </c>
      <c r="T11" s="115">
        <f t="shared" si="1"/>
        <v>0</v>
      </c>
      <c r="U11" s="116">
        <f t="shared" si="2"/>
        <v>0</v>
      </c>
      <c r="V11" s="116">
        <f t="shared" si="3"/>
        <v>0</v>
      </c>
      <c r="W11" s="116">
        <f t="shared" si="4"/>
        <v>0</v>
      </c>
    </row>
    <row r="12" spans="1:23" ht="13.8" x14ac:dyDescent="0.25">
      <c r="A12" s="111" t="s">
        <v>44</v>
      </c>
      <c r="B12" s="96">
        <v>50920</v>
      </c>
      <c r="C12" s="100"/>
      <c r="D12" s="100"/>
      <c r="E12" s="91"/>
      <c r="F12" s="108">
        <v>6653735</v>
      </c>
      <c r="G12" s="171"/>
      <c r="H12" s="171"/>
      <c r="I12" s="171"/>
      <c r="J12" s="172"/>
      <c r="K12" s="112"/>
      <c r="L12" s="99"/>
      <c r="M12" s="99" t="s">
        <v>20</v>
      </c>
      <c r="N12" s="113"/>
      <c r="O12" s="115">
        <f t="shared" si="5"/>
        <v>0</v>
      </c>
      <c r="P12" s="156">
        <f>('FY13 School Energy Data'!P12)</f>
        <v>77.324775435366746</v>
      </c>
      <c r="Q12" s="137">
        <f>'FY11 School Energy Data'!$L$12</f>
        <v>78.308130120961366</v>
      </c>
      <c r="R12" s="136">
        <f>('FY07 School Energy Data'!K11)</f>
        <v>78.308130120961366</v>
      </c>
      <c r="S12" s="115">
        <f t="shared" si="0"/>
        <v>0</v>
      </c>
      <c r="T12" s="115">
        <f t="shared" si="1"/>
        <v>0</v>
      </c>
      <c r="U12" s="116">
        <f t="shared" si="2"/>
        <v>0</v>
      </c>
      <c r="V12" s="116">
        <f t="shared" si="3"/>
        <v>0</v>
      </c>
      <c r="W12" s="116">
        <f t="shared" si="4"/>
        <v>0</v>
      </c>
    </row>
    <row r="13" spans="1:23" ht="13.8" x14ac:dyDescent="0.25">
      <c r="A13" s="149" t="s">
        <v>60</v>
      </c>
      <c r="B13" s="96"/>
      <c r="C13" s="100"/>
      <c r="D13" s="100"/>
      <c r="E13" s="91"/>
      <c r="F13" s="93"/>
      <c r="G13" s="172"/>
      <c r="H13" s="172"/>
      <c r="I13" s="172"/>
      <c r="J13" s="172"/>
      <c r="K13" s="112"/>
      <c r="L13" s="99"/>
      <c r="M13" s="99"/>
      <c r="N13" s="150"/>
      <c r="O13" s="115"/>
      <c r="P13" s="156"/>
      <c r="Q13" s="136">
        <f>'FY11 School Energy Data'!$L$13</f>
        <v>90.257534945385771</v>
      </c>
      <c r="R13" s="136">
        <f>('FY07 School Energy Data'!K12)</f>
        <v>90.257534945385771</v>
      </c>
      <c r="S13" s="115" t="e">
        <f t="shared" si="0"/>
        <v>#DIV/0!</v>
      </c>
      <c r="T13" s="115" t="e">
        <f t="shared" si="1"/>
        <v>#DIV/0!</v>
      </c>
      <c r="U13" s="116" t="e">
        <f t="shared" si="2"/>
        <v>#DIV/0!</v>
      </c>
      <c r="V13" s="116" t="e">
        <f t="shared" si="3"/>
        <v>#DIV/0!</v>
      </c>
      <c r="W13" s="116" t="e">
        <f t="shared" si="4"/>
        <v>#DIV/0!</v>
      </c>
    </row>
    <row r="14" spans="1:23" ht="13.8" x14ac:dyDescent="0.25">
      <c r="A14" s="149" t="s">
        <v>45</v>
      </c>
      <c r="B14" s="96"/>
      <c r="C14" s="100"/>
      <c r="D14" s="100"/>
      <c r="E14" s="91"/>
      <c r="F14" s="93"/>
      <c r="G14" s="172"/>
      <c r="H14" s="172"/>
      <c r="I14" s="172"/>
      <c r="J14" s="172"/>
      <c r="K14" s="112"/>
      <c r="L14" s="99"/>
      <c r="M14" s="99"/>
      <c r="N14" s="150"/>
      <c r="O14" s="115"/>
      <c r="P14" s="156">
        <f>('FY13 School Energy Data'!P14)</f>
        <v>0</v>
      </c>
      <c r="Q14" s="136">
        <f>'FY11 School Energy Data'!$L$14</f>
        <v>93.138486492845786</v>
      </c>
      <c r="R14" s="136">
        <f>('FY07 School Energy Data'!K13)</f>
        <v>93.138486492845786</v>
      </c>
      <c r="S14" s="115" t="e">
        <f t="shared" si="0"/>
        <v>#DIV/0!</v>
      </c>
      <c r="T14" s="115" t="e">
        <f t="shared" si="1"/>
        <v>#DIV/0!</v>
      </c>
      <c r="U14" s="116" t="e">
        <f t="shared" si="2"/>
        <v>#DIV/0!</v>
      </c>
      <c r="V14" s="116" t="e">
        <f t="shared" si="3"/>
        <v>#DIV/0!</v>
      </c>
      <c r="W14" s="116" t="e">
        <f t="shared" si="4"/>
        <v>#DIV/0!</v>
      </c>
    </row>
    <row r="15" spans="1:23" ht="13.8" x14ac:dyDescent="0.25">
      <c r="A15" s="149" t="s">
        <v>62</v>
      </c>
      <c r="B15" s="96">
        <v>15913</v>
      </c>
      <c r="C15" s="100"/>
      <c r="D15" s="100"/>
      <c r="E15" s="91">
        <v>0.85</v>
      </c>
      <c r="F15" s="93">
        <v>2195851</v>
      </c>
      <c r="G15" s="172"/>
      <c r="H15" s="172"/>
      <c r="I15" s="172"/>
      <c r="J15" s="172"/>
      <c r="K15" s="112"/>
      <c r="L15" s="99"/>
      <c r="M15" s="99" t="s">
        <v>68</v>
      </c>
      <c r="N15" s="150"/>
      <c r="O15" s="115">
        <f t="shared" si="5"/>
        <v>0</v>
      </c>
      <c r="P15" s="156">
        <f>('FY13 School Energy Data'!P15)</f>
        <v>68.258227487511675</v>
      </c>
      <c r="Q15" s="135"/>
      <c r="R15" s="135"/>
      <c r="S15" s="115">
        <f t="shared" si="0"/>
        <v>0</v>
      </c>
      <c r="T15" s="115">
        <f t="shared" si="1"/>
        <v>0</v>
      </c>
      <c r="U15" s="116">
        <f t="shared" si="2"/>
        <v>0</v>
      </c>
      <c r="V15" s="116">
        <f t="shared" si="3"/>
        <v>0</v>
      </c>
      <c r="W15" s="116">
        <f t="shared" si="4"/>
        <v>0</v>
      </c>
    </row>
    <row r="16" spans="1:23" ht="13.8" x14ac:dyDescent="0.25">
      <c r="A16" s="149" t="s">
        <v>55</v>
      </c>
      <c r="B16" s="96">
        <v>14362</v>
      </c>
      <c r="C16" s="100"/>
      <c r="D16" s="100"/>
      <c r="E16" s="91">
        <v>0.9</v>
      </c>
      <c r="F16" s="93">
        <v>2221295</v>
      </c>
      <c r="G16" s="172"/>
      <c r="H16" s="172"/>
      <c r="I16" s="172"/>
      <c r="J16" s="172"/>
      <c r="K16" s="112"/>
      <c r="L16" s="99"/>
      <c r="M16" s="99" t="s">
        <v>69</v>
      </c>
      <c r="N16" s="150"/>
      <c r="O16" s="115">
        <f t="shared" si="5"/>
        <v>0</v>
      </c>
      <c r="P16" s="156">
        <f>('FY13 School Energy Data'!P16)</f>
        <v>53.690580178697566</v>
      </c>
      <c r="Q16" s="135"/>
      <c r="R16" s="135"/>
      <c r="S16" s="115">
        <f t="shared" si="0"/>
        <v>0</v>
      </c>
      <c r="T16" s="115">
        <f t="shared" si="1"/>
        <v>0</v>
      </c>
      <c r="U16" s="116">
        <f t="shared" si="2"/>
        <v>0</v>
      </c>
      <c r="V16" s="116">
        <f t="shared" si="3"/>
        <v>0</v>
      </c>
      <c r="W16" s="116">
        <f t="shared" si="4"/>
        <v>0</v>
      </c>
    </row>
    <row r="17" spans="1:23" ht="13.8" x14ac:dyDescent="0.25">
      <c r="A17" s="149" t="s">
        <v>61</v>
      </c>
      <c r="B17" s="96"/>
      <c r="C17" s="100"/>
      <c r="D17" s="100"/>
      <c r="E17" s="91"/>
      <c r="F17" s="93"/>
      <c r="G17" s="172"/>
      <c r="H17" s="172"/>
      <c r="I17" s="172"/>
      <c r="J17" s="172"/>
      <c r="K17" s="92"/>
      <c r="L17" s="99"/>
      <c r="M17" s="99"/>
      <c r="N17" s="150"/>
      <c r="O17" s="115"/>
      <c r="P17" s="115"/>
      <c r="Q17" s="135"/>
      <c r="R17" s="135"/>
      <c r="S17" s="115" t="e">
        <f t="shared" si="0"/>
        <v>#DIV/0!</v>
      </c>
      <c r="T17" s="115" t="e">
        <f t="shared" si="1"/>
        <v>#DIV/0!</v>
      </c>
      <c r="U17" s="116" t="e">
        <f t="shared" si="2"/>
        <v>#DIV/0!</v>
      </c>
      <c r="V17" s="116" t="e">
        <f t="shared" si="3"/>
        <v>#DIV/0!</v>
      </c>
      <c r="W17" s="116" t="e">
        <f t="shared" si="4"/>
        <v>#DIV/0!</v>
      </c>
    </row>
    <row r="18" spans="1:23" ht="13.8" x14ac:dyDescent="0.25">
      <c r="A18" s="149" t="s">
        <v>59</v>
      </c>
      <c r="B18" s="96"/>
      <c r="C18" s="100"/>
      <c r="D18" s="100"/>
      <c r="E18" s="91"/>
      <c r="F18" s="93"/>
      <c r="G18" s="172"/>
      <c r="H18" s="172"/>
      <c r="I18" s="172"/>
      <c r="J18" s="172"/>
      <c r="K18" s="92"/>
      <c r="L18" s="99"/>
      <c r="M18" s="99"/>
      <c r="N18" s="150"/>
      <c r="O18" s="115"/>
      <c r="P18" s="151"/>
      <c r="Q18" s="136"/>
      <c r="R18" s="136"/>
      <c r="S18" s="151" t="e">
        <f t="shared" si="0"/>
        <v>#DIV/0!</v>
      </c>
      <c r="T18" s="151" t="e">
        <f t="shared" si="1"/>
        <v>#DIV/0!</v>
      </c>
      <c r="U18" s="152" t="e">
        <f t="shared" si="2"/>
        <v>#DIV/0!</v>
      </c>
      <c r="V18" s="152" t="e">
        <f t="shared" si="3"/>
        <v>#DIV/0!</v>
      </c>
      <c r="W18" s="152" t="e">
        <f t="shared" si="4"/>
        <v>#DIV/0!</v>
      </c>
    </row>
    <row r="19" spans="1:23" ht="13.8" x14ac:dyDescent="0.25">
      <c r="A19" s="149" t="s">
        <v>63</v>
      </c>
      <c r="B19" s="93"/>
      <c r="C19" s="99"/>
      <c r="D19" s="99"/>
      <c r="E19" s="91"/>
      <c r="F19" s="96"/>
      <c r="G19" s="170"/>
      <c r="H19" s="170"/>
      <c r="I19" s="170"/>
      <c r="J19" s="170"/>
      <c r="K19" s="94"/>
      <c r="L19" s="100"/>
      <c r="M19" s="101"/>
      <c r="N19" s="153"/>
      <c r="O19" s="115"/>
      <c r="P19" s="115"/>
      <c r="Q19" s="136"/>
      <c r="R19" s="136"/>
      <c r="S19" s="115" t="e">
        <f t="shared" si="0"/>
        <v>#DIV/0!</v>
      </c>
      <c r="T19" s="115" t="e">
        <f t="shared" si="1"/>
        <v>#DIV/0!</v>
      </c>
      <c r="U19" s="116" t="e">
        <f t="shared" si="2"/>
        <v>#DIV/0!</v>
      </c>
      <c r="V19" s="116" t="e">
        <f t="shared" si="3"/>
        <v>#DIV/0!</v>
      </c>
      <c r="W19" s="116" t="e">
        <f t="shared" si="4"/>
        <v>#DIV/0!</v>
      </c>
    </row>
    <row r="20" spans="1:23" ht="13.8" x14ac:dyDescent="0.25">
      <c r="A20" s="149" t="s">
        <v>58</v>
      </c>
      <c r="B20" s="96"/>
      <c r="C20" s="100"/>
      <c r="D20" s="100"/>
      <c r="E20" s="91"/>
      <c r="F20" s="93"/>
      <c r="G20" s="172"/>
      <c r="H20" s="172"/>
      <c r="I20" s="172"/>
      <c r="J20" s="172"/>
      <c r="K20" s="92"/>
      <c r="L20" s="99"/>
      <c r="M20" s="99"/>
      <c r="N20" s="150"/>
      <c r="O20" s="115"/>
      <c r="P20" s="115"/>
      <c r="Q20" s="136"/>
      <c r="R20" s="136"/>
      <c r="S20" s="115" t="e">
        <f t="shared" si="0"/>
        <v>#DIV/0!</v>
      </c>
      <c r="T20" s="115" t="e">
        <f t="shared" si="1"/>
        <v>#DIV/0!</v>
      </c>
      <c r="U20" s="116" t="e">
        <f t="shared" si="2"/>
        <v>#DIV/0!</v>
      </c>
      <c r="V20" s="116" t="e">
        <f t="shared" si="3"/>
        <v>#DIV/0!</v>
      </c>
      <c r="W20" s="116" t="e">
        <f t="shared" si="4"/>
        <v>#DIV/0!</v>
      </c>
    </row>
    <row r="21" spans="1:23" ht="13.8" x14ac:dyDescent="0.25">
      <c r="A21" s="149" t="s">
        <v>98</v>
      </c>
      <c r="B21" s="96"/>
      <c r="C21" s="100"/>
      <c r="D21" s="100"/>
      <c r="E21" s="91"/>
      <c r="F21" s="93"/>
      <c r="G21" s="172"/>
      <c r="H21" s="172"/>
      <c r="I21" s="172"/>
      <c r="J21" s="172"/>
      <c r="K21" s="92"/>
      <c r="L21" s="99"/>
      <c r="M21" s="99"/>
      <c r="N21" s="150"/>
      <c r="O21" s="115"/>
      <c r="P21" s="115"/>
      <c r="Q21" s="136"/>
      <c r="R21" s="136"/>
      <c r="S21" s="115" t="e">
        <f t="shared" si="0"/>
        <v>#DIV/0!</v>
      </c>
      <c r="T21" s="115" t="e">
        <f t="shared" si="1"/>
        <v>#DIV/0!</v>
      </c>
      <c r="U21" s="116" t="e">
        <f t="shared" si="2"/>
        <v>#DIV/0!</v>
      </c>
      <c r="V21" s="116" t="e">
        <f t="shared" si="3"/>
        <v>#DIV/0!</v>
      </c>
      <c r="W21" s="116" t="e">
        <f t="shared" si="4"/>
        <v>#DIV/0!</v>
      </c>
    </row>
    <row r="22" spans="1:23" ht="13.8" x14ac:dyDescent="0.25">
      <c r="A22" s="149" t="s">
        <v>57</v>
      </c>
      <c r="B22" s="96"/>
      <c r="C22" s="100"/>
      <c r="D22" s="100"/>
      <c r="E22" s="91"/>
      <c r="F22" s="93"/>
      <c r="G22" s="172"/>
      <c r="H22" s="172"/>
      <c r="I22" s="172"/>
      <c r="J22" s="172"/>
      <c r="K22" s="92"/>
      <c r="L22" s="99"/>
      <c r="M22" s="99"/>
      <c r="N22" s="150"/>
      <c r="O22" s="115"/>
      <c r="P22" s="115"/>
      <c r="Q22" s="135"/>
      <c r="R22" s="135"/>
      <c r="S22" s="115" t="e">
        <f t="shared" si="0"/>
        <v>#DIV/0!</v>
      </c>
      <c r="T22" s="115" t="e">
        <f t="shared" si="1"/>
        <v>#DIV/0!</v>
      </c>
      <c r="U22" s="116" t="e">
        <f t="shared" si="2"/>
        <v>#DIV/0!</v>
      </c>
      <c r="V22" s="116" t="e">
        <f t="shared" si="3"/>
        <v>#DIV/0!</v>
      </c>
      <c r="W22" s="116" t="e">
        <f t="shared" si="4"/>
        <v>#DIV/0!</v>
      </c>
    </row>
    <row r="23" spans="1:23" ht="13.8" x14ac:dyDescent="0.25">
      <c r="A23" s="149" t="s">
        <v>65</v>
      </c>
      <c r="B23" s="93"/>
      <c r="C23" s="99"/>
      <c r="D23" s="99"/>
      <c r="E23" s="97"/>
      <c r="F23" s="93"/>
      <c r="G23" s="172"/>
      <c r="H23" s="172"/>
      <c r="I23" s="172"/>
      <c r="J23" s="172"/>
      <c r="K23" s="98"/>
      <c r="L23" s="99"/>
      <c r="M23" s="101"/>
      <c r="N23" s="153"/>
      <c r="O23" s="115"/>
      <c r="P23" s="115"/>
      <c r="Q23" s="135"/>
      <c r="R23" s="135"/>
      <c r="S23" s="115" t="e">
        <f t="shared" si="0"/>
        <v>#DIV/0!</v>
      </c>
      <c r="T23" s="115" t="e">
        <f t="shared" si="1"/>
        <v>#DIV/0!</v>
      </c>
      <c r="U23" s="116" t="e">
        <f t="shared" si="2"/>
        <v>#DIV/0!</v>
      </c>
      <c r="V23" s="116" t="e">
        <f t="shared" si="3"/>
        <v>#DIV/0!</v>
      </c>
      <c r="W23" s="116" t="e">
        <f t="shared" si="4"/>
        <v>#DIV/0!</v>
      </c>
    </row>
    <row r="24" spans="1:23" ht="13.8" x14ac:dyDescent="0.25">
      <c r="A24" s="149" t="s">
        <v>56</v>
      </c>
      <c r="B24" s="96"/>
      <c r="C24" s="100"/>
      <c r="D24" s="100"/>
      <c r="E24" s="91"/>
      <c r="F24" s="93"/>
      <c r="G24" s="172"/>
      <c r="H24" s="172"/>
      <c r="I24" s="172"/>
      <c r="J24" s="172"/>
      <c r="K24" s="92"/>
      <c r="L24" s="99"/>
      <c r="M24" s="99"/>
      <c r="N24" s="150"/>
      <c r="O24" s="115"/>
      <c r="P24" s="115"/>
      <c r="Q24" s="135"/>
      <c r="R24" s="135"/>
      <c r="S24" s="115" t="e">
        <f t="shared" si="0"/>
        <v>#DIV/0!</v>
      </c>
      <c r="T24" s="115" t="e">
        <f t="shared" si="1"/>
        <v>#DIV/0!</v>
      </c>
      <c r="U24" s="116" t="e">
        <f t="shared" si="2"/>
        <v>#DIV/0!</v>
      </c>
      <c r="V24" s="116" t="e">
        <f t="shared" si="3"/>
        <v>#DIV/0!</v>
      </c>
      <c r="W24" s="116" t="e">
        <f t="shared" si="4"/>
        <v>#DIV/0!</v>
      </c>
    </row>
    <row r="25" spans="1:23" ht="13.8" x14ac:dyDescent="0.25">
      <c r="A25" s="149" t="s">
        <v>54</v>
      </c>
      <c r="B25" s="96"/>
      <c r="C25" s="100"/>
      <c r="D25" s="100"/>
      <c r="E25" s="91"/>
      <c r="F25" s="93"/>
      <c r="G25" s="172"/>
      <c r="H25" s="172"/>
      <c r="I25" s="172"/>
      <c r="J25" s="172"/>
      <c r="K25" s="92"/>
      <c r="L25" s="99"/>
      <c r="M25" s="99"/>
      <c r="N25" s="150"/>
      <c r="O25" s="115"/>
      <c r="P25" s="115"/>
      <c r="Q25" s="135"/>
      <c r="R25" s="135"/>
      <c r="S25" s="115" t="e">
        <f t="shared" si="0"/>
        <v>#DIV/0!</v>
      </c>
      <c r="T25" s="115" t="e">
        <f t="shared" si="1"/>
        <v>#DIV/0!</v>
      </c>
      <c r="U25" s="116" t="e">
        <f t="shared" si="2"/>
        <v>#DIV/0!</v>
      </c>
      <c r="V25" s="116" t="e">
        <f t="shared" si="3"/>
        <v>#DIV/0!</v>
      </c>
      <c r="W25" s="116" t="e">
        <f t="shared" si="4"/>
        <v>#DIV/0!</v>
      </c>
    </row>
    <row r="26" spans="1:23" ht="13.8" x14ac:dyDescent="0.25">
      <c r="A26" s="149" t="s">
        <v>64</v>
      </c>
      <c r="B26" s="93"/>
      <c r="C26" s="99"/>
      <c r="D26" s="99"/>
      <c r="E26" s="91"/>
      <c r="F26" s="96"/>
      <c r="G26" s="170"/>
      <c r="H26" s="170"/>
      <c r="I26" s="170"/>
      <c r="J26" s="170"/>
      <c r="K26" s="94"/>
      <c r="L26" s="100"/>
      <c r="M26" s="101"/>
      <c r="N26" s="153"/>
      <c r="O26" s="115"/>
      <c r="P26" s="115"/>
      <c r="Q26" s="135"/>
      <c r="R26" s="135"/>
      <c r="S26" s="115" t="e">
        <f t="shared" si="0"/>
        <v>#DIV/0!</v>
      </c>
      <c r="T26" s="115" t="e">
        <f t="shared" si="1"/>
        <v>#DIV/0!</v>
      </c>
      <c r="U26" s="116" t="e">
        <f t="shared" si="2"/>
        <v>#DIV/0!</v>
      </c>
      <c r="V26" s="116" t="e">
        <f t="shared" si="3"/>
        <v>#DIV/0!</v>
      </c>
      <c r="W26" s="116" t="e">
        <f t="shared" si="4"/>
        <v>#DIV/0!</v>
      </c>
    </row>
    <row r="27" spans="1:23" ht="13.8" x14ac:dyDescent="0.25">
      <c r="A27" s="138"/>
      <c r="B27" s="139"/>
      <c r="C27" s="140"/>
      <c r="D27" s="140"/>
      <c r="E27" s="141"/>
      <c r="F27" s="142"/>
      <c r="G27" s="142"/>
      <c r="H27" s="142"/>
      <c r="I27" s="142"/>
      <c r="J27" s="140"/>
      <c r="K27" s="143"/>
      <c r="L27" s="140"/>
      <c r="M27" s="140"/>
      <c r="N27" s="144"/>
      <c r="O27" s="144"/>
      <c r="P27" s="144"/>
      <c r="Q27" s="145"/>
      <c r="R27" s="145"/>
      <c r="S27" s="146"/>
      <c r="T27" s="146"/>
      <c r="U27" s="146"/>
      <c r="V27" s="146"/>
      <c r="W27" s="146"/>
    </row>
    <row r="28" spans="1:23" ht="13.8" x14ac:dyDescent="0.25">
      <c r="A28" s="138"/>
      <c r="B28" s="139"/>
      <c r="C28" s="140"/>
      <c r="D28" s="140"/>
      <c r="E28" s="141"/>
      <c r="F28" s="142"/>
      <c r="G28" s="142"/>
      <c r="H28" s="142"/>
      <c r="I28" s="142"/>
      <c r="J28" s="140"/>
      <c r="K28" s="143"/>
      <c r="L28" s="140"/>
      <c r="M28" s="140"/>
      <c r="N28" s="144"/>
      <c r="O28" s="144"/>
      <c r="P28" s="144"/>
      <c r="Q28" s="145"/>
      <c r="R28" s="145"/>
      <c r="S28" s="146"/>
      <c r="T28" s="146"/>
      <c r="U28" s="146"/>
      <c r="V28" s="146"/>
      <c r="W28" s="146"/>
    </row>
    <row r="29" spans="1:23" ht="13.8" x14ac:dyDescent="0.25">
      <c r="A29" s="138"/>
      <c r="B29" s="139"/>
      <c r="C29" s="140"/>
      <c r="D29" s="140"/>
      <c r="E29" s="141"/>
      <c r="F29" s="142"/>
      <c r="G29" s="142"/>
      <c r="H29" s="142"/>
      <c r="I29" s="142"/>
      <c r="J29" s="140"/>
      <c r="K29" s="143"/>
      <c r="L29" s="140"/>
      <c r="M29" s="140"/>
      <c r="N29" s="144"/>
      <c r="O29" s="144"/>
      <c r="P29" s="144"/>
      <c r="Q29" s="145"/>
      <c r="R29" s="145"/>
      <c r="S29" s="146"/>
      <c r="T29" s="146"/>
      <c r="U29" s="146"/>
      <c r="V29" s="146"/>
      <c r="W29" s="146"/>
    </row>
    <row r="30" spans="1:23" ht="13.8" x14ac:dyDescent="0.25">
      <c r="A30" s="138"/>
      <c r="B30" s="139"/>
      <c r="C30" s="140"/>
      <c r="D30" s="140"/>
      <c r="E30" s="141"/>
      <c r="F30" s="142"/>
      <c r="G30" s="142"/>
      <c r="H30" s="142"/>
      <c r="I30" s="142"/>
      <c r="J30" s="140"/>
      <c r="K30" s="143"/>
      <c r="L30" s="140"/>
      <c r="M30" s="140"/>
      <c r="N30" s="144"/>
      <c r="O30" s="144"/>
      <c r="P30" s="144"/>
      <c r="Q30" s="145"/>
      <c r="R30" s="145"/>
      <c r="S30" s="146"/>
      <c r="T30" s="146"/>
      <c r="U30" s="146"/>
      <c r="V30" s="146"/>
      <c r="W30" s="146"/>
    </row>
    <row r="31" spans="1:23" ht="13.8" x14ac:dyDescent="0.25">
      <c r="A31" s="138"/>
      <c r="B31" s="139"/>
      <c r="C31" s="140"/>
      <c r="D31" s="140"/>
      <c r="E31" s="141"/>
      <c r="F31" s="142"/>
      <c r="G31" s="142"/>
      <c r="H31" s="142"/>
      <c r="I31" s="142"/>
      <c r="J31" s="140"/>
      <c r="K31" s="143"/>
      <c r="L31" s="140"/>
      <c r="M31" s="140"/>
      <c r="N31" s="144"/>
      <c r="O31" s="144"/>
      <c r="P31" s="144"/>
      <c r="Q31" s="145"/>
      <c r="R31" s="145"/>
      <c r="S31" s="146"/>
      <c r="T31" s="146"/>
      <c r="U31" s="146"/>
      <c r="V31" s="146"/>
      <c r="W31" s="146"/>
    </row>
    <row r="32" spans="1:23" x14ac:dyDescent="0.25">
      <c r="A32" s="138"/>
      <c r="B32" s="139"/>
      <c r="C32" s="139"/>
      <c r="D32" s="139"/>
      <c r="E32" s="139"/>
      <c r="F32" s="142"/>
      <c r="G32" s="142"/>
      <c r="H32" s="142"/>
      <c r="I32" s="142"/>
      <c r="J32" s="147"/>
      <c r="K32" s="148"/>
      <c r="L32" s="147"/>
      <c r="M32" s="147"/>
      <c r="N32" s="148"/>
      <c r="O32" s="148"/>
      <c r="P32" s="148"/>
      <c r="Q32" s="148"/>
      <c r="R32" s="148"/>
      <c r="S32" s="146"/>
      <c r="T32" s="146"/>
      <c r="U32" s="146"/>
      <c r="V32" s="146"/>
      <c r="W32" s="146"/>
    </row>
  </sheetData>
  <autoFilter ref="A3:W3">
    <sortState ref="A4:W26">
      <sortCondition ref="Q3"/>
    </sortState>
  </autoFilter>
  <mergeCells count="2">
    <mergeCell ref="A1:W1"/>
    <mergeCell ref="A2:W2"/>
  </mergeCells>
  <printOptions gridLines="1"/>
  <pageMargins left="0.5" right="0.5" top="1" bottom="1" header="0.5" footer="0.5"/>
  <pageSetup paperSize="3" orientation="landscape"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37"/>
  <sheetViews>
    <sheetView zoomScale="75" zoomScaleNormal="75" workbookViewId="0">
      <pane xSplit="1" ySplit="3" topLeftCell="B4" activePane="bottomRight" state="frozen"/>
      <selection pane="topRight" activeCell="B1" sqref="B1"/>
      <selection pane="bottomLeft" activeCell="A4" sqref="A4"/>
      <selection pane="bottomRight" activeCell="H29" sqref="H29"/>
    </sheetView>
  </sheetViews>
  <sheetFormatPr defaultColWidth="9.109375" defaultRowHeight="13.2" x14ac:dyDescent="0.25"/>
  <cols>
    <col min="1" max="1" width="30.88671875" style="89" customWidth="1"/>
    <col min="2" max="2" width="10.5546875" style="118" customWidth="1"/>
    <col min="3" max="4" width="10" style="118" bestFit="1" customWidth="1"/>
    <col min="5" max="5" width="10.5546875" style="118" bestFit="1" customWidth="1"/>
    <col min="6" max="6" width="15" style="120" bestFit="1" customWidth="1"/>
    <col min="7" max="9" width="15" style="120" customWidth="1"/>
    <col min="10" max="10" width="20.5546875" style="90" customWidth="1"/>
    <col min="11" max="11" width="16.44140625" style="119" customWidth="1"/>
    <col min="12" max="12" width="17.33203125" style="90" customWidth="1"/>
    <col min="13" max="13" width="9.5546875" style="90" customWidth="1"/>
    <col min="14" max="14" width="17.44140625" style="119" customWidth="1"/>
    <col min="15" max="15" width="14.88671875" style="119" customWidth="1"/>
    <col min="16" max="16" width="14.88671875" style="117" customWidth="1"/>
    <col min="17" max="17" width="14" style="117" bestFit="1" customWidth="1"/>
    <col min="18" max="18" width="14.5546875" style="117" customWidth="1"/>
    <col min="19" max="19" width="15.5546875" style="117" bestFit="1" customWidth="1"/>
    <col min="20" max="20" width="14.109375" style="117" bestFit="1" customWidth="1"/>
    <col min="21" max="21" width="16.109375" style="117" bestFit="1" customWidth="1"/>
    <col min="22" max="16384" width="9.109375" style="89"/>
  </cols>
  <sheetData>
    <row r="1" spans="1:21" ht="17.399999999999999" x14ac:dyDescent="0.3">
      <c r="A1" s="180" t="s">
        <v>1</v>
      </c>
      <c r="B1" s="181"/>
      <c r="C1" s="181"/>
      <c r="D1" s="181"/>
      <c r="E1" s="181"/>
      <c r="F1" s="181"/>
      <c r="G1" s="181"/>
      <c r="H1" s="181"/>
      <c r="I1" s="181"/>
      <c r="J1" s="181"/>
      <c r="K1" s="181"/>
      <c r="L1" s="181"/>
      <c r="M1" s="181"/>
      <c r="N1" s="181"/>
      <c r="O1" s="181"/>
      <c r="P1" s="181"/>
      <c r="Q1" s="181"/>
      <c r="R1" s="181"/>
      <c r="S1" s="181"/>
      <c r="T1" s="181"/>
      <c r="U1" s="182"/>
    </row>
    <row r="2" spans="1:21" ht="17.399999999999999" x14ac:dyDescent="0.3">
      <c r="A2" s="186" t="s">
        <v>70</v>
      </c>
      <c r="B2" s="187"/>
      <c r="C2" s="187"/>
      <c r="D2" s="187"/>
      <c r="E2" s="187"/>
      <c r="F2" s="187"/>
      <c r="G2" s="187"/>
      <c r="H2" s="187"/>
      <c r="I2" s="187"/>
      <c r="J2" s="187"/>
      <c r="K2" s="187"/>
      <c r="L2" s="187"/>
      <c r="M2" s="187"/>
      <c r="N2" s="187"/>
      <c r="O2" s="187"/>
      <c r="P2" s="187"/>
      <c r="Q2" s="187"/>
      <c r="R2" s="187"/>
      <c r="S2" s="187"/>
      <c r="T2" s="187"/>
      <c r="U2" s="188"/>
    </row>
    <row r="3" spans="1:21" s="128" customFormat="1" ht="39.6" x14ac:dyDescent="0.25">
      <c r="A3" s="125" t="s">
        <v>0</v>
      </c>
      <c r="B3" s="121" t="s">
        <v>5</v>
      </c>
      <c r="C3" s="122" t="s">
        <v>38</v>
      </c>
      <c r="D3" s="122" t="s">
        <v>39</v>
      </c>
      <c r="E3" s="122" t="s">
        <v>40</v>
      </c>
      <c r="F3" s="123" t="s">
        <v>77</v>
      </c>
      <c r="G3" s="165" t="s">
        <v>96</v>
      </c>
      <c r="H3" s="165" t="s">
        <v>84</v>
      </c>
      <c r="I3" s="165" t="s">
        <v>86</v>
      </c>
      <c r="J3" s="166" t="s">
        <v>78</v>
      </c>
      <c r="K3" s="124" t="s">
        <v>35</v>
      </c>
      <c r="L3" s="121" t="s">
        <v>36</v>
      </c>
      <c r="M3" s="121" t="s">
        <v>79</v>
      </c>
      <c r="N3" s="124" t="s">
        <v>33</v>
      </c>
      <c r="O3" s="125" t="s">
        <v>80</v>
      </c>
      <c r="P3" s="125" t="s">
        <v>72</v>
      </c>
      <c r="Q3" s="126" t="s">
        <v>71</v>
      </c>
      <c r="R3" s="125" t="s">
        <v>73</v>
      </c>
      <c r="S3" s="127" t="s">
        <v>74</v>
      </c>
      <c r="T3" s="125" t="s">
        <v>75</v>
      </c>
      <c r="U3" s="125" t="s">
        <v>76</v>
      </c>
    </row>
    <row r="4" spans="1:21" ht="13.8" x14ac:dyDescent="0.25">
      <c r="A4" s="174" t="s">
        <v>46</v>
      </c>
      <c r="B4" s="96">
        <v>25277</v>
      </c>
      <c r="C4" s="100">
        <v>5932</v>
      </c>
      <c r="D4" s="100">
        <v>876</v>
      </c>
      <c r="E4" s="175">
        <v>0.3</v>
      </c>
      <c r="F4" s="96">
        <v>4084937</v>
      </c>
      <c r="G4" s="170"/>
      <c r="H4" s="170"/>
      <c r="I4" s="170"/>
      <c r="J4" s="170">
        <v>21678691</v>
      </c>
      <c r="K4" s="176">
        <v>1716830</v>
      </c>
      <c r="L4" s="100">
        <v>1419866</v>
      </c>
      <c r="M4" s="177" t="s">
        <v>68</v>
      </c>
      <c r="N4" s="178">
        <v>791548</v>
      </c>
      <c r="O4" s="135">
        <f>'FY11 School Energy Data'!$L$4</f>
        <v>49.500787340906363</v>
      </c>
      <c r="P4" s="115">
        <f t="shared" ref="P4:P13" si="0">((J4*3.41214)+(L4*100))/F4</f>
        <v>52.866746466038521</v>
      </c>
      <c r="Q4" s="115">
        <f t="shared" ref="Q4:Q26" si="1">SUM(J4/F4)</f>
        <v>5.3069829473502281</v>
      </c>
      <c r="R4" s="115">
        <f t="shared" ref="R4:R26" si="2">SUM(L4/F4)</f>
        <v>0.34758577672066915</v>
      </c>
      <c r="S4" s="116">
        <f t="shared" ref="S4:S26" si="3">SUM(K4/F4)</f>
        <v>0.42028310350930748</v>
      </c>
      <c r="T4" s="116">
        <f t="shared" ref="T4:T26" si="4">SUM(N4/F4)</f>
        <v>0.19377238865617757</v>
      </c>
      <c r="U4" s="116">
        <f t="shared" ref="U4:U26" si="5">SUM(S4:T4)</f>
        <v>0.61405549216548505</v>
      </c>
    </row>
    <row r="5" spans="1:21" ht="13.8" x14ac:dyDescent="0.25">
      <c r="A5" s="149" t="s">
        <v>47</v>
      </c>
      <c r="B5" s="96">
        <v>21891</v>
      </c>
      <c r="C5" s="100">
        <v>6005</v>
      </c>
      <c r="D5" s="100">
        <v>1396</v>
      </c>
      <c r="E5" s="91">
        <v>1</v>
      </c>
      <c r="F5" s="96">
        <v>2961962</v>
      </c>
      <c r="G5" s="170">
        <f>SUM(17253985+2061400)</f>
        <v>19315385</v>
      </c>
      <c r="H5" s="170">
        <v>1154291</v>
      </c>
      <c r="I5" s="170">
        <v>0</v>
      </c>
      <c r="J5" s="170">
        <f>SUM(G5:I5)</f>
        <v>20469676</v>
      </c>
      <c r="K5" s="95">
        <v>2374053</v>
      </c>
      <c r="L5" s="100">
        <v>918325</v>
      </c>
      <c r="M5" s="99" t="s">
        <v>66</v>
      </c>
      <c r="N5" s="150">
        <v>520623</v>
      </c>
      <c r="O5" s="135">
        <f>'FY11 School Energy Data'!$L$5</f>
        <v>53.490540776565581</v>
      </c>
      <c r="P5" s="115">
        <f t="shared" si="0"/>
        <v>54.584731426885291</v>
      </c>
      <c r="Q5" s="115">
        <f t="shared" si="1"/>
        <v>6.9108503080053021</v>
      </c>
      <c r="R5" s="115">
        <f t="shared" si="2"/>
        <v>0.31003942656928074</v>
      </c>
      <c r="S5" s="116">
        <f t="shared" si="3"/>
        <v>0.80151365885180159</v>
      </c>
      <c r="T5" s="116">
        <f t="shared" si="4"/>
        <v>0.17576964187926786</v>
      </c>
      <c r="U5" s="116">
        <f t="shared" si="5"/>
        <v>0.9772833007310695</v>
      </c>
    </row>
    <row r="6" spans="1:21" ht="13.8" x14ac:dyDescent="0.25">
      <c r="A6" s="149" t="s">
        <v>48</v>
      </c>
      <c r="B6" s="96">
        <v>25990</v>
      </c>
      <c r="C6" s="100">
        <v>5480</v>
      </c>
      <c r="D6" s="100">
        <v>1014</v>
      </c>
      <c r="E6" s="91">
        <v>0.95</v>
      </c>
      <c r="F6" s="93">
        <v>4094395</v>
      </c>
      <c r="G6" s="172"/>
      <c r="H6" s="172"/>
      <c r="I6" s="172"/>
      <c r="J6" s="172">
        <v>28655761</v>
      </c>
      <c r="K6" s="98">
        <v>3121039</v>
      </c>
      <c r="L6" s="99">
        <v>1374813</v>
      </c>
      <c r="M6" s="102" t="s">
        <v>66</v>
      </c>
      <c r="N6" s="153">
        <v>796854</v>
      </c>
      <c r="O6" s="135">
        <f>'FY11 School Energy Data'!$L$6</f>
        <v>60.234693460051318</v>
      </c>
      <c r="P6" s="115">
        <f t="shared" si="0"/>
        <v>57.458737698375465</v>
      </c>
      <c r="Q6" s="115">
        <f t="shared" si="1"/>
        <v>6.9987778414149098</v>
      </c>
      <c r="R6" s="115">
        <f t="shared" si="2"/>
        <v>0.33577927874569991</v>
      </c>
      <c r="S6" s="116">
        <f t="shared" si="3"/>
        <v>0.76227110476639404</v>
      </c>
      <c r="T6" s="116">
        <f t="shared" si="4"/>
        <v>0.19462069487677666</v>
      </c>
      <c r="U6" s="116">
        <f t="shared" si="5"/>
        <v>0.95689179964317073</v>
      </c>
    </row>
    <row r="7" spans="1:21" ht="13.8" x14ac:dyDescent="0.25">
      <c r="A7" s="149" t="s">
        <v>42</v>
      </c>
      <c r="B7" s="96">
        <v>33601</v>
      </c>
      <c r="C7" s="100">
        <v>6036</v>
      </c>
      <c r="D7" s="100">
        <v>1134</v>
      </c>
      <c r="E7" s="91">
        <v>0.8992</v>
      </c>
      <c r="F7" s="93">
        <v>5010121</v>
      </c>
      <c r="G7" s="172"/>
      <c r="H7" s="172"/>
      <c r="I7" s="172"/>
      <c r="J7" s="172">
        <v>36698081</v>
      </c>
      <c r="K7" s="92">
        <v>4326906</v>
      </c>
      <c r="L7" s="99">
        <v>1718458</v>
      </c>
      <c r="M7" s="99" t="s">
        <v>66</v>
      </c>
      <c r="N7" s="150">
        <v>931609</v>
      </c>
      <c r="O7" s="136">
        <f>'FY11 School Energy Data'!$L$8</f>
        <v>64.97857612417161</v>
      </c>
      <c r="P7" s="115">
        <f t="shared" si="0"/>
        <v>59.292937257072239</v>
      </c>
      <c r="Q7" s="115">
        <f t="shared" si="1"/>
        <v>7.3247893613747053</v>
      </c>
      <c r="R7" s="115">
        <f t="shared" si="2"/>
        <v>0.3429973048555115</v>
      </c>
      <c r="S7" s="116">
        <f t="shared" si="3"/>
        <v>0.86363303401255176</v>
      </c>
      <c r="T7" s="116">
        <f t="shared" si="4"/>
        <v>0.1859454093024899</v>
      </c>
      <c r="U7" s="116">
        <f t="shared" si="5"/>
        <v>1.0495784433150417</v>
      </c>
    </row>
    <row r="8" spans="1:21" ht="13.8" x14ac:dyDescent="0.25">
      <c r="A8" s="149" t="s">
        <v>81</v>
      </c>
      <c r="B8" s="96"/>
      <c r="C8" s="100"/>
      <c r="D8" s="100"/>
      <c r="E8" s="91"/>
      <c r="F8" s="93"/>
      <c r="G8" s="172"/>
      <c r="H8" s="172"/>
      <c r="I8" s="172"/>
      <c r="J8" s="172"/>
      <c r="K8" s="92"/>
      <c r="L8" s="99"/>
      <c r="M8" s="99"/>
      <c r="N8" s="150"/>
      <c r="O8" s="135">
        <f>'FY11 School Energy Data'!$L$9</f>
        <v>68.125162807132654</v>
      </c>
      <c r="P8" s="115" t="e">
        <f t="shared" si="0"/>
        <v>#DIV/0!</v>
      </c>
      <c r="Q8" s="115" t="e">
        <f t="shared" si="1"/>
        <v>#DIV/0!</v>
      </c>
      <c r="R8" s="115" t="e">
        <f t="shared" si="2"/>
        <v>#DIV/0!</v>
      </c>
      <c r="S8" s="116" t="e">
        <f t="shared" si="3"/>
        <v>#DIV/0!</v>
      </c>
      <c r="T8" s="116" t="e">
        <f t="shared" si="4"/>
        <v>#DIV/0!</v>
      </c>
      <c r="U8" s="116" t="e">
        <f t="shared" si="5"/>
        <v>#DIV/0!</v>
      </c>
    </row>
    <row r="9" spans="1:21" ht="12.75" customHeight="1" x14ac:dyDescent="0.25">
      <c r="A9" s="149" t="s">
        <v>6</v>
      </c>
      <c r="B9" s="96"/>
      <c r="C9" s="100"/>
      <c r="D9" s="100"/>
      <c r="E9" s="91"/>
      <c r="F9" s="93"/>
      <c r="G9" s="172"/>
      <c r="H9" s="172"/>
      <c r="I9" s="172"/>
      <c r="J9" s="172"/>
      <c r="K9" s="92"/>
      <c r="L9" s="99"/>
      <c r="M9" s="99"/>
      <c r="N9" s="150"/>
      <c r="O9" s="136">
        <f>'FY11 School Energy Data'!$L$10</f>
        <v>68.177783386472044</v>
      </c>
      <c r="P9" s="115" t="e">
        <f t="shared" si="0"/>
        <v>#DIV/0!</v>
      </c>
      <c r="Q9" s="115" t="e">
        <f t="shared" si="1"/>
        <v>#DIV/0!</v>
      </c>
      <c r="R9" s="115" t="e">
        <f t="shared" si="2"/>
        <v>#DIV/0!</v>
      </c>
      <c r="S9" s="116" t="e">
        <f t="shared" si="3"/>
        <v>#DIV/0!</v>
      </c>
      <c r="T9" s="116" t="e">
        <f t="shared" si="4"/>
        <v>#DIV/0!</v>
      </c>
      <c r="U9" s="116" t="e">
        <f t="shared" si="5"/>
        <v>#DIV/0!</v>
      </c>
    </row>
    <row r="10" spans="1:21" ht="12.75" customHeight="1" x14ac:dyDescent="0.25">
      <c r="A10" s="149" t="s">
        <v>50</v>
      </c>
      <c r="B10" s="96"/>
      <c r="C10" s="100"/>
      <c r="D10" s="100"/>
      <c r="E10" s="91"/>
      <c r="F10" s="179"/>
      <c r="G10" s="170"/>
      <c r="H10" s="170"/>
      <c r="I10" s="170"/>
      <c r="J10" s="170"/>
      <c r="K10" s="95"/>
      <c r="L10" s="100"/>
      <c r="M10" s="99"/>
      <c r="N10" s="150"/>
      <c r="O10" s="136">
        <f>'FY11 School Energy Data'!$L$11</f>
        <v>72.454264619979469</v>
      </c>
      <c r="P10" s="115" t="e">
        <f t="shared" si="0"/>
        <v>#DIV/0!</v>
      </c>
      <c r="Q10" s="115" t="e">
        <f t="shared" si="1"/>
        <v>#DIV/0!</v>
      </c>
      <c r="R10" s="115" t="e">
        <f t="shared" si="2"/>
        <v>#DIV/0!</v>
      </c>
      <c r="S10" s="116" t="e">
        <f t="shared" si="3"/>
        <v>#DIV/0!</v>
      </c>
      <c r="T10" s="116" t="e">
        <f t="shared" si="4"/>
        <v>#DIV/0!</v>
      </c>
      <c r="U10" s="116" t="e">
        <f t="shared" si="5"/>
        <v>#DIV/0!</v>
      </c>
    </row>
    <row r="11" spans="1:21" ht="13.8" x14ac:dyDescent="0.25">
      <c r="A11" s="149" t="s">
        <v>49</v>
      </c>
      <c r="B11" s="96">
        <v>27214</v>
      </c>
      <c r="C11" s="100">
        <v>6036</v>
      </c>
      <c r="D11" s="100">
        <v>1134</v>
      </c>
      <c r="E11" s="91">
        <v>0.49</v>
      </c>
      <c r="F11" s="96">
        <v>4558214</v>
      </c>
      <c r="G11" s="170"/>
      <c r="H11" s="170"/>
      <c r="I11" s="170"/>
      <c r="J11" s="170">
        <v>33530574</v>
      </c>
      <c r="K11" s="95">
        <v>3304300</v>
      </c>
      <c r="L11" s="100">
        <v>1896109</v>
      </c>
      <c r="M11" s="99" t="s">
        <v>66</v>
      </c>
      <c r="N11" s="150">
        <v>1376428</v>
      </c>
      <c r="O11" s="137">
        <f>'FY11 School Energy Data'!$L$7</f>
        <v>73</v>
      </c>
      <c r="P11" s="115">
        <f t="shared" si="0"/>
        <v>66.697595323159476</v>
      </c>
      <c r="Q11" s="115">
        <f t="shared" si="1"/>
        <v>7.356077182861533</v>
      </c>
      <c r="R11" s="115">
        <f t="shared" si="2"/>
        <v>0.41597630124430313</v>
      </c>
      <c r="S11" s="116">
        <f t="shared" si="3"/>
        <v>0.72491111650308648</v>
      </c>
      <c r="T11" s="116">
        <f t="shared" si="4"/>
        <v>0.30196651583273626</v>
      </c>
      <c r="U11" s="116">
        <f t="shared" si="5"/>
        <v>1.0268776323358226</v>
      </c>
    </row>
    <row r="12" spans="1:21" ht="13.8" x14ac:dyDescent="0.25">
      <c r="A12" s="149" t="s">
        <v>44</v>
      </c>
      <c r="B12" s="96">
        <v>50920</v>
      </c>
      <c r="C12" s="100"/>
      <c r="D12" s="100"/>
      <c r="E12" s="91"/>
      <c r="F12" s="93">
        <v>6653735</v>
      </c>
      <c r="G12" s="172"/>
      <c r="H12" s="172"/>
      <c r="I12" s="172"/>
      <c r="J12" s="172">
        <v>65459496</v>
      </c>
      <c r="K12" s="112">
        <v>7796130</v>
      </c>
      <c r="L12" s="99">
        <v>2911416</v>
      </c>
      <c r="M12" s="99" t="s">
        <v>20</v>
      </c>
      <c r="N12" s="150">
        <v>1349578</v>
      </c>
      <c r="O12" s="137">
        <f>'FY11 School Energy Data'!$L$12</f>
        <v>78.308130120961366</v>
      </c>
      <c r="P12" s="115">
        <f t="shared" si="0"/>
        <v>77.324775435366746</v>
      </c>
      <c r="Q12" s="115">
        <f t="shared" si="1"/>
        <v>9.8380076753883348</v>
      </c>
      <c r="R12" s="115">
        <f t="shared" si="2"/>
        <v>0.43756115925867201</v>
      </c>
      <c r="S12" s="116">
        <f t="shared" si="3"/>
        <v>1.1716922901197597</v>
      </c>
      <c r="T12" s="116">
        <f t="shared" si="4"/>
        <v>0.20283013976360645</v>
      </c>
      <c r="U12" s="116">
        <f t="shared" si="5"/>
        <v>1.3745224298833663</v>
      </c>
    </row>
    <row r="13" spans="1:21" ht="13.8" x14ac:dyDescent="0.25">
      <c r="A13" s="149" t="s">
        <v>60</v>
      </c>
      <c r="B13" s="96"/>
      <c r="C13" s="100"/>
      <c r="D13" s="100"/>
      <c r="E13" s="91"/>
      <c r="F13" s="93"/>
      <c r="G13" s="172"/>
      <c r="H13" s="172"/>
      <c r="I13" s="172"/>
      <c r="J13" s="172"/>
      <c r="K13" s="95"/>
      <c r="L13" s="99"/>
      <c r="M13" s="99"/>
      <c r="N13" s="150"/>
      <c r="O13" s="136">
        <f>'FY11 School Energy Data'!$L$13</f>
        <v>90.257534945385771</v>
      </c>
      <c r="P13" s="115" t="e">
        <f t="shared" si="0"/>
        <v>#DIV/0!</v>
      </c>
      <c r="Q13" s="115" t="e">
        <f t="shared" si="1"/>
        <v>#DIV/0!</v>
      </c>
      <c r="R13" s="115" t="e">
        <f t="shared" si="2"/>
        <v>#DIV/0!</v>
      </c>
      <c r="S13" s="116" t="e">
        <f t="shared" si="3"/>
        <v>#DIV/0!</v>
      </c>
      <c r="T13" s="116" t="e">
        <f t="shared" si="4"/>
        <v>#DIV/0!</v>
      </c>
      <c r="U13" s="116" t="e">
        <f t="shared" si="5"/>
        <v>#DIV/0!</v>
      </c>
    </row>
    <row r="14" spans="1:21" ht="13.8" x14ac:dyDescent="0.25">
      <c r="A14" s="149" t="s">
        <v>45</v>
      </c>
      <c r="B14" s="96"/>
      <c r="C14" s="100"/>
      <c r="D14" s="100"/>
      <c r="E14" s="91"/>
      <c r="F14" s="93"/>
      <c r="G14" s="172"/>
      <c r="H14" s="172"/>
      <c r="I14" s="172"/>
      <c r="J14" s="172"/>
      <c r="K14" s="92"/>
      <c r="L14" s="99"/>
      <c r="M14" s="99"/>
      <c r="N14" s="150"/>
      <c r="O14" s="136">
        <f>'FY11 School Energy Data'!$L$14</f>
        <v>93.138486492845786</v>
      </c>
      <c r="P14" s="115">
        <v>0</v>
      </c>
      <c r="Q14" s="115" t="e">
        <f t="shared" si="1"/>
        <v>#DIV/0!</v>
      </c>
      <c r="R14" s="115" t="e">
        <f t="shared" si="2"/>
        <v>#DIV/0!</v>
      </c>
      <c r="S14" s="116" t="e">
        <f t="shared" si="3"/>
        <v>#DIV/0!</v>
      </c>
      <c r="T14" s="116" t="e">
        <f t="shared" si="4"/>
        <v>#DIV/0!</v>
      </c>
      <c r="U14" s="116" t="e">
        <f t="shared" si="5"/>
        <v>#DIV/0!</v>
      </c>
    </row>
    <row r="15" spans="1:21" ht="13.8" x14ac:dyDescent="0.25">
      <c r="A15" s="149" t="s">
        <v>62</v>
      </c>
      <c r="B15" s="96">
        <v>15913</v>
      </c>
      <c r="C15" s="100">
        <v>7367</v>
      </c>
      <c r="D15" s="100">
        <v>1050</v>
      </c>
      <c r="E15" s="91">
        <v>0.85</v>
      </c>
      <c r="F15" s="93">
        <v>2195851</v>
      </c>
      <c r="G15" s="172"/>
      <c r="H15" s="172"/>
      <c r="I15" s="172"/>
      <c r="J15" s="172">
        <v>18488162</v>
      </c>
      <c r="K15" s="92">
        <v>1952426.85</v>
      </c>
      <c r="L15" s="99">
        <v>868007</v>
      </c>
      <c r="M15" s="99" t="s">
        <v>68</v>
      </c>
      <c r="N15" s="150">
        <v>470053.65</v>
      </c>
      <c r="O15" s="135"/>
      <c r="P15" s="115">
        <f t="shared" ref="P15:P26" si="6">((J15*3.41214)+(L15*100))/F15</f>
        <v>68.258227487511675</v>
      </c>
      <c r="Q15" s="115">
        <f t="shared" si="1"/>
        <v>8.4195885786421751</v>
      </c>
      <c r="R15" s="115">
        <f t="shared" si="2"/>
        <v>0.39529412514783563</v>
      </c>
      <c r="S15" s="116">
        <f t="shared" si="3"/>
        <v>0.88914359398702381</v>
      </c>
      <c r="T15" s="116">
        <f t="shared" si="4"/>
        <v>0.2140644561038067</v>
      </c>
      <c r="U15" s="116">
        <f t="shared" si="5"/>
        <v>1.1032080500908306</v>
      </c>
    </row>
    <row r="16" spans="1:21" ht="13.8" x14ac:dyDescent="0.25">
      <c r="A16" s="149" t="s">
        <v>55</v>
      </c>
      <c r="B16" s="96">
        <v>14362</v>
      </c>
      <c r="C16" s="100">
        <v>6191</v>
      </c>
      <c r="D16" s="100">
        <v>891</v>
      </c>
      <c r="E16" s="91">
        <v>0.9</v>
      </c>
      <c r="F16" s="93">
        <v>2221295</v>
      </c>
      <c r="G16" s="172"/>
      <c r="H16" s="172"/>
      <c r="I16" s="172"/>
      <c r="J16" s="172">
        <v>14076186</v>
      </c>
      <c r="K16" s="92">
        <v>1799851</v>
      </c>
      <c r="L16" s="99">
        <v>712327</v>
      </c>
      <c r="M16" s="99" t="s">
        <v>69</v>
      </c>
      <c r="N16" s="150">
        <v>471516</v>
      </c>
      <c r="O16" s="135"/>
      <c r="P16" s="115">
        <f t="shared" si="6"/>
        <v>53.690580178697566</v>
      </c>
      <c r="Q16" s="115">
        <f t="shared" si="1"/>
        <v>6.3369277831175062</v>
      </c>
      <c r="R16" s="115">
        <f t="shared" si="2"/>
        <v>0.32068095412810993</v>
      </c>
      <c r="S16" s="116">
        <f t="shared" si="3"/>
        <v>0.81027103558959979</v>
      </c>
      <c r="T16" s="116">
        <f t="shared" si="4"/>
        <v>0.21227076997877364</v>
      </c>
      <c r="U16" s="116">
        <f t="shared" si="5"/>
        <v>1.0225418055683735</v>
      </c>
    </row>
    <row r="17" spans="1:22" ht="13.8" x14ac:dyDescent="0.25">
      <c r="A17" s="149" t="s">
        <v>61</v>
      </c>
      <c r="B17" s="96"/>
      <c r="C17" s="100"/>
      <c r="D17" s="100"/>
      <c r="E17" s="91"/>
      <c r="F17" s="93"/>
      <c r="G17" s="172"/>
      <c r="H17" s="172"/>
      <c r="I17" s="172"/>
      <c r="J17" s="172"/>
      <c r="K17" s="92"/>
      <c r="L17" s="99"/>
      <c r="M17" s="99"/>
      <c r="N17" s="150"/>
      <c r="O17" s="135"/>
      <c r="P17" s="115" t="e">
        <f t="shared" si="6"/>
        <v>#DIV/0!</v>
      </c>
      <c r="Q17" s="115" t="e">
        <f t="shared" si="1"/>
        <v>#DIV/0!</v>
      </c>
      <c r="R17" s="115" t="e">
        <f t="shared" si="2"/>
        <v>#DIV/0!</v>
      </c>
      <c r="S17" s="116" t="e">
        <f t="shared" si="3"/>
        <v>#DIV/0!</v>
      </c>
      <c r="T17" s="116" t="e">
        <f t="shared" si="4"/>
        <v>#DIV/0!</v>
      </c>
      <c r="U17" s="116" t="e">
        <f t="shared" si="5"/>
        <v>#DIV/0!</v>
      </c>
    </row>
    <row r="18" spans="1:22" ht="13.8" x14ac:dyDescent="0.25">
      <c r="A18" s="149" t="s">
        <v>59</v>
      </c>
      <c r="B18" s="96"/>
      <c r="C18" s="100"/>
      <c r="D18" s="100"/>
      <c r="E18" s="91"/>
      <c r="F18" s="93"/>
      <c r="G18" s="172"/>
      <c r="H18" s="172"/>
      <c r="I18" s="172"/>
      <c r="J18" s="172"/>
      <c r="K18" s="92"/>
      <c r="L18" s="99"/>
      <c r="M18" s="99"/>
      <c r="N18" s="150"/>
      <c r="O18" s="136"/>
      <c r="P18" s="151" t="e">
        <f t="shared" si="6"/>
        <v>#DIV/0!</v>
      </c>
      <c r="Q18" s="151" t="e">
        <f t="shared" si="1"/>
        <v>#DIV/0!</v>
      </c>
      <c r="R18" s="151" t="e">
        <f t="shared" si="2"/>
        <v>#DIV/0!</v>
      </c>
      <c r="S18" s="152" t="e">
        <f t="shared" si="3"/>
        <v>#DIV/0!</v>
      </c>
      <c r="T18" s="152" t="e">
        <f t="shared" si="4"/>
        <v>#DIV/0!</v>
      </c>
      <c r="U18" s="152" t="e">
        <f t="shared" si="5"/>
        <v>#DIV/0!</v>
      </c>
    </row>
    <row r="19" spans="1:22" ht="13.8" x14ac:dyDescent="0.25">
      <c r="A19" s="149" t="s">
        <v>63</v>
      </c>
      <c r="B19" s="93"/>
      <c r="C19" s="99"/>
      <c r="D19" s="99"/>
      <c r="E19" s="91"/>
      <c r="F19" s="96"/>
      <c r="G19" s="170"/>
      <c r="H19" s="170"/>
      <c r="I19" s="170"/>
      <c r="J19" s="170"/>
      <c r="K19" s="94"/>
      <c r="L19" s="100"/>
      <c r="M19" s="101"/>
      <c r="N19" s="153"/>
      <c r="O19" s="136"/>
      <c r="P19" s="115" t="e">
        <f t="shared" si="6"/>
        <v>#DIV/0!</v>
      </c>
      <c r="Q19" s="115" t="e">
        <f t="shared" si="1"/>
        <v>#DIV/0!</v>
      </c>
      <c r="R19" s="115" t="e">
        <f t="shared" si="2"/>
        <v>#DIV/0!</v>
      </c>
      <c r="S19" s="116" t="e">
        <f t="shared" si="3"/>
        <v>#DIV/0!</v>
      </c>
      <c r="T19" s="116" t="e">
        <f t="shared" si="4"/>
        <v>#DIV/0!</v>
      </c>
      <c r="U19" s="116" t="e">
        <f t="shared" si="5"/>
        <v>#DIV/0!</v>
      </c>
    </row>
    <row r="20" spans="1:22" ht="13.8" x14ac:dyDescent="0.25">
      <c r="A20" s="149" t="s">
        <v>58</v>
      </c>
      <c r="B20" s="96"/>
      <c r="C20" s="100"/>
      <c r="D20" s="100"/>
      <c r="E20" s="91"/>
      <c r="F20" s="93"/>
      <c r="G20" s="172"/>
      <c r="H20" s="172"/>
      <c r="I20" s="172"/>
      <c r="J20" s="172"/>
      <c r="K20" s="92"/>
      <c r="L20" s="99"/>
      <c r="M20" s="99"/>
      <c r="N20" s="150"/>
      <c r="O20" s="136"/>
      <c r="P20" s="115" t="e">
        <f t="shared" si="6"/>
        <v>#DIV/0!</v>
      </c>
      <c r="Q20" s="115" t="e">
        <f t="shared" si="1"/>
        <v>#DIV/0!</v>
      </c>
      <c r="R20" s="115" t="e">
        <f t="shared" si="2"/>
        <v>#DIV/0!</v>
      </c>
      <c r="S20" s="116" t="e">
        <f t="shared" si="3"/>
        <v>#DIV/0!</v>
      </c>
      <c r="T20" s="116" t="e">
        <f t="shared" si="4"/>
        <v>#DIV/0!</v>
      </c>
      <c r="U20" s="116" t="e">
        <f t="shared" si="5"/>
        <v>#DIV/0!</v>
      </c>
    </row>
    <row r="21" spans="1:22" ht="13.8" x14ac:dyDescent="0.25">
      <c r="A21" s="149" t="s">
        <v>98</v>
      </c>
      <c r="B21" s="96"/>
      <c r="C21" s="100"/>
      <c r="D21" s="100"/>
      <c r="E21" s="91"/>
      <c r="F21" s="93"/>
      <c r="G21" s="172"/>
      <c r="H21" s="172"/>
      <c r="I21" s="172"/>
      <c r="J21" s="172"/>
      <c r="K21" s="92"/>
      <c r="L21" s="99"/>
      <c r="M21" s="99"/>
      <c r="N21" s="150"/>
      <c r="O21" s="136"/>
      <c r="P21" s="115" t="e">
        <f t="shared" si="6"/>
        <v>#DIV/0!</v>
      </c>
      <c r="Q21" s="115" t="e">
        <f t="shared" si="1"/>
        <v>#DIV/0!</v>
      </c>
      <c r="R21" s="115" t="e">
        <f t="shared" si="2"/>
        <v>#DIV/0!</v>
      </c>
      <c r="S21" s="116" t="e">
        <f t="shared" si="3"/>
        <v>#DIV/0!</v>
      </c>
      <c r="T21" s="116" t="e">
        <f t="shared" si="4"/>
        <v>#DIV/0!</v>
      </c>
      <c r="U21" s="116" t="e">
        <f t="shared" si="5"/>
        <v>#DIV/0!</v>
      </c>
    </row>
    <row r="22" spans="1:22" ht="13.8" x14ac:dyDescent="0.25">
      <c r="A22" s="149" t="s">
        <v>57</v>
      </c>
      <c r="B22" s="96"/>
      <c r="C22" s="100"/>
      <c r="D22" s="100"/>
      <c r="E22" s="91"/>
      <c r="F22" s="93"/>
      <c r="G22" s="172"/>
      <c r="H22" s="172"/>
      <c r="I22" s="172"/>
      <c r="J22" s="172"/>
      <c r="K22" s="92"/>
      <c r="L22" s="99"/>
      <c r="M22" s="99"/>
      <c r="N22" s="150"/>
      <c r="O22" s="135"/>
      <c r="P22" s="115" t="e">
        <f t="shared" si="6"/>
        <v>#DIV/0!</v>
      </c>
      <c r="Q22" s="115" t="e">
        <f t="shared" si="1"/>
        <v>#DIV/0!</v>
      </c>
      <c r="R22" s="115" t="e">
        <f t="shared" si="2"/>
        <v>#DIV/0!</v>
      </c>
      <c r="S22" s="116" t="e">
        <f t="shared" si="3"/>
        <v>#DIV/0!</v>
      </c>
      <c r="T22" s="116" t="e">
        <f t="shared" si="4"/>
        <v>#DIV/0!</v>
      </c>
      <c r="U22" s="116" t="e">
        <f t="shared" si="5"/>
        <v>#DIV/0!</v>
      </c>
    </row>
    <row r="23" spans="1:22" ht="13.8" x14ac:dyDescent="0.25">
      <c r="A23" s="149" t="s">
        <v>65</v>
      </c>
      <c r="B23" s="93"/>
      <c r="C23" s="99"/>
      <c r="D23" s="99"/>
      <c r="E23" s="97"/>
      <c r="F23" s="93"/>
      <c r="G23" s="172"/>
      <c r="H23" s="172"/>
      <c r="I23" s="172"/>
      <c r="J23" s="172"/>
      <c r="K23" s="98"/>
      <c r="L23" s="99"/>
      <c r="M23" s="101"/>
      <c r="N23" s="153"/>
      <c r="O23" s="135"/>
      <c r="P23" s="115" t="e">
        <f t="shared" si="6"/>
        <v>#DIV/0!</v>
      </c>
      <c r="Q23" s="115" t="e">
        <f t="shared" si="1"/>
        <v>#DIV/0!</v>
      </c>
      <c r="R23" s="115" t="e">
        <f t="shared" si="2"/>
        <v>#DIV/0!</v>
      </c>
      <c r="S23" s="116" t="e">
        <f t="shared" si="3"/>
        <v>#DIV/0!</v>
      </c>
      <c r="T23" s="116" t="e">
        <f t="shared" si="4"/>
        <v>#DIV/0!</v>
      </c>
      <c r="U23" s="116" t="e">
        <f t="shared" si="5"/>
        <v>#DIV/0!</v>
      </c>
    </row>
    <row r="24" spans="1:22" ht="13.8" x14ac:dyDescent="0.25">
      <c r="A24" s="149" t="s">
        <v>56</v>
      </c>
      <c r="B24" s="96"/>
      <c r="C24" s="100"/>
      <c r="D24" s="100"/>
      <c r="E24" s="91"/>
      <c r="F24" s="93"/>
      <c r="G24" s="172"/>
      <c r="H24" s="172"/>
      <c r="I24" s="172"/>
      <c r="J24" s="172"/>
      <c r="K24" s="92"/>
      <c r="L24" s="99"/>
      <c r="M24" s="99"/>
      <c r="N24" s="150"/>
      <c r="O24" s="135"/>
      <c r="P24" s="115" t="e">
        <f t="shared" si="6"/>
        <v>#DIV/0!</v>
      </c>
      <c r="Q24" s="115" t="e">
        <f t="shared" si="1"/>
        <v>#DIV/0!</v>
      </c>
      <c r="R24" s="115" t="e">
        <f t="shared" si="2"/>
        <v>#DIV/0!</v>
      </c>
      <c r="S24" s="116" t="e">
        <f t="shared" si="3"/>
        <v>#DIV/0!</v>
      </c>
      <c r="T24" s="116" t="e">
        <f t="shared" si="4"/>
        <v>#DIV/0!</v>
      </c>
      <c r="U24" s="116" t="e">
        <f t="shared" si="5"/>
        <v>#DIV/0!</v>
      </c>
    </row>
    <row r="25" spans="1:22" ht="13.8" x14ac:dyDescent="0.25">
      <c r="A25" s="149" t="s">
        <v>54</v>
      </c>
      <c r="B25" s="96"/>
      <c r="C25" s="100"/>
      <c r="D25" s="100"/>
      <c r="E25" s="91"/>
      <c r="F25" s="93"/>
      <c r="G25" s="172"/>
      <c r="H25" s="172"/>
      <c r="I25" s="172"/>
      <c r="J25" s="172"/>
      <c r="K25" s="92"/>
      <c r="L25" s="99"/>
      <c r="M25" s="99"/>
      <c r="N25" s="150"/>
      <c r="O25" s="135"/>
      <c r="P25" s="115" t="e">
        <f t="shared" si="6"/>
        <v>#DIV/0!</v>
      </c>
      <c r="Q25" s="115" t="e">
        <f t="shared" si="1"/>
        <v>#DIV/0!</v>
      </c>
      <c r="R25" s="115" t="e">
        <f t="shared" si="2"/>
        <v>#DIV/0!</v>
      </c>
      <c r="S25" s="116" t="e">
        <f t="shared" si="3"/>
        <v>#DIV/0!</v>
      </c>
      <c r="T25" s="116" t="e">
        <f t="shared" si="4"/>
        <v>#DIV/0!</v>
      </c>
      <c r="U25" s="116" t="e">
        <f t="shared" si="5"/>
        <v>#DIV/0!</v>
      </c>
    </row>
    <row r="26" spans="1:22" ht="13.8" x14ac:dyDescent="0.25">
      <c r="A26" s="149" t="s">
        <v>64</v>
      </c>
      <c r="B26" s="93"/>
      <c r="C26" s="99"/>
      <c r="D26" s="99"/>
      <c r="E26" s="91"/>
      <c r="F26" s="96"/>
      <c r="G26" s="170"/>
      <c r="H26" s="170"/>
      <c r="I26" s="170"/>
      <c r="J26" s="170"/>
      <c r="K26" s="94"/>
      <c r="L26" s="100"/>
      <c r="M26" s="101"/>
      <c r="N26" s="153"/>
      <c r="O26" s="135"/>
      <c r="P26" s="115" t="e">
        <f t="shared" si="6"/>
        <v>#DIV/0!</v>
      </c>
      <c r="Q26" s="115" t="e">
        <f t="shared" si="1"/>
        <v>#DIV/0!</v>
      </c>
      <c r="R26" s="115" t="e">
        <f t="shared" si="2"/>
        <v>#DIV/0!</v>
      </c>
      <c r="S26" s="116" t="e">
        <f t="shared" si="3"/>
        <v>#DIV/0!</v>
      </c>
      <c r="T26" s="116" t="e">
        <f t="shared" si="4"/>
        <v>#DIV/0!</v>
      </c>
      <c r="U26" s="116" t="e">
        <f t="shared" si="5"/>
        <v>#DIV/0!</v>
      </c>
    </row>
    <row r="27" spans="1:22" ht="13.8" x14ac:dyDescent="0.25">
      <c r="A27" s="138"/>
      <c r="B27" s="139"/>
      <c r="C27" s="140"/>
      <c r="D27" s="140"/>
      <c r="E27" s="141"/>
      <c r="F27" s="142"/>
      <c r="G27" s="142"/>
      <c r="H27" s="142"/>
      <c r="I27" s="142"/>
      <c r="J27" s="140"/>
      <c r="K27" s="143"/>
      <c r="L27" s="140"/>
      <c r="M27" s="140"/>
      <c r="N27" s="144"/>
      <c r="O27" s="145"/>
      <c r="P27" s="145"/>
      <c r="Q27" s="146"/>
      <c r="R27" s="146"/>
      <c r="S27" s="146"/>
      <c r="T27" s="146"/>
      <c r="U27" s="146"/>
      <c r="V27" s="138"/>
    </row>
    <row r="28" spans="1:22" ht="13.8" x14ac:dyDescent="0.25">
      <c r="A28" s="138"/>
      <c r="B28" s="139"/>
      <c r="C28" s="140"/>
      <c r="D28" s="140"/>
      <c r="E28" s="141"/>
      <c r="F28" s="142"/>
      <c r="G28" s="142"/>
      <c r="H28" s="142"/>
      <c r="I28" s="142"/>
      <c r="J28" s="140"/>
      <c r="K28" s="143"/>
      <c r="L28" s="140"/>
      <c r="M28" s="140"/>
      <c r="N28" s="144"/>
      <c r="O28" s="145"/>
      <c r="P28" s="145"/>
      <c r="Q28" s="146"/>
      <c r="R28" s="146"/>
      <c r="S28" s="146"/>
      <c r="T28" s="146"/>
      <c r="U28" s="146"/>
      <c r="V28" s="138"/>
    </row>
    <row r="29" spans="1:22" ht="13.8" x14ac:dyDescent="0.25">
      <c r="A29" s="138"/>
      <c r="B29" s="139"/>
      <c r="C29" s="140"/>
      <c r="D29" s="140"/>
      <c r="E29" s="141"/>
      <c r="F29" s="142"/>
      <c r="G29" s="142"/>
      <c r="H29" s="142"/>
      <c r="I29" s="142"/>
      <c r="J29" s="140"/>
      <c r="K29" s="143"/>
      <c r="L29" s="140"/>
      <c r="M29" s="140"/>
      <c r="N29" s="144"/>
      <c r="O29" s="145"/>
      <c r="P29" s="145"/>
      <c r="Q29" s="146"/>
      <c r="R29" s="146"/>
      <c r="S29" s="146"/>
      <c r="T29" s="146"/>
      <c r="U29" s="146"/>
      <c r="V29" s="138"/>
    </row>
    <row r="30" spans="1:22" ht="13.8" x14ac:dyDescent="0.25">
      <c r="A30" s="138"/>
      <c r="B30" s="139"/>
      <c r="C30" s="140"/>
      <c r="D30" s="140"/>
      <c r="E30" s="141"/>
      <c r="F30" s="142"/>
      <c r="G30" s="142"/>
      <c r="H30" s="142"/>
      <c r="I30" s="142"/>
      <c r="J30" s="140"/>
      <c r="K30" s="143"/>
      <c r="L30" s="140"/>
      <c r="M30" s="140"/>
      <c r="N30" s="144"/>
      <c r="O30" s="145"/>
      <c r="P30" s="145"/>
      <c r="Q30" s="146"/>
      <c r="R30" s="146"/>
      <c r="S30" s="146"/>
      <c r="T30" s="146"/>
      <c r="U30" s="146"/>
      <c r="V30" s="138"/>
    </row>
    <row r="31" spans="1:22" ht="13.8" x14ac:dyDescent="0.25">
      <c r="A31" s="138"/>
      <c r="B31" s="139"/>
      <c r="C31" s="140"/>
      <c r="D31" s="140"/>
      <c r="E31" s="141"/>
      <c r="F31" s="142"/>
      <c r="G31" s="142"/>
      <c r="H31" s="142"/>
      <c r="I31" s="142"/>
      <c r="J31" s="140"/>
      <c r="K31" s="143"/>
      <c r="L31" s="140"/>
      <c r="M31" s="140"/>
      <c r="N31" s="144"/>
      <c r="O31" s="145"/>
      <c r="P31" s="145"/>
      <c r="Q31" s="146"/>
      <c r="R31" s="146"/>
      <c r="S31" s="146"/>
      <c r="T31" s="146"/>
      <c r="U31" s="146"/>
      <c r="V31" s="138"/>
    </row>
    <row r="32" spans="1:22" x14ac:dyDescent="0.25">
      <c r="A32" s="138"/>
      <c r="B32" s="139"/>
      <c r="C32" s="139"/>
      <c r="D32" s="139"/>
      <c r="E32" s="139"/>
      <c r="F32" s="142"/>
      <c r="G32" s="142"/>
      <c r="H32" s="142"/>
      <c r="I32" s="142"/>
      <c r="J32" s="147"/>
      <c r="K32" s="148"/>
      <c r="L32" s="147"/>
      <c r="M32" s="147"/>
      <c r="N32" s="148"/>
      <c r="O32" s="148"/>
      <c r="P32" s="146"/>
      <c r="Q32" s="146"/>
      <c r="R32" s="146"/>
      <c r="S32" s="146"/>
      <c r="T32" s="146"/>
      <c r="U32" s="146"/>
      <c r="V32" s="138"/>
    </row>
    <row r="33" spans="1:22" x14ac:dyDescent="0.25">
      <c r="A33" s="138"/>
      <c r="B33" s="139"/>
      <c r="C33" s="139"/>
      <c r="D33" s="139"/>
      <c r="E33" s="139"/>
      <c r="F33" s="173"/>
      <c r="G33" s="173"/>
      <c r="H33" s="173"/>
      <c r="I33" s="173"/>
      <c r="J33" s="147"/>
      <c r="K33" s="148"/>
      <c r="L33" s="147"/>
      <c r="M33" s="147"/>
      <c r="N33" s="148"/>
      <c r="O33" s="148"/>
      <c r="P33" s="146"/>
      <c r="Q33" s="146"/>
      <c r="R33" s="146"/>
      <c r="S33" s="146"/>
      <c r="T33" s="146"/>
      <c r="U33" s="146"/>
      <c r="V33" s="138"/>
    </row>
    <row r="34" spans="1:22" x14ac:dyDescent="0.25">
      <c r="A34" s="138"/>
      <c r="B34" s="139"/>
      <c r="C34" s="139"/>
      <c r="D34" s="139"/>
      <c r="E34" s="139"/>
      <c r="F34" s="173"/>
      <c r="G34" s="173"/>
      <c r="H34" s="173"/>
      <c r="I34" s="173"/>
      <c r="J34" s="147"/>
      <c r="K34" s="148"/>
      <c r="L34" s="147"/>
      <c r="M34" s="147"/>
      <c r="N34" s="148"/>
      <c r="O34" s="148"/>
      <c r="P34" s="146"/>
      <c r="Q34" s="146"/>
      <c r="R34" s="146"/>
      <c r="S34" s="146"/>
      <c r="T34" s="146"/>
      <c r="U34" s="146"/>
      <c r="V34" s="138"/>
    </row>
    <row r="35" spans="1:22" x14ac:dyDescent="0.25">
      <c r="A35" s="138"/>
      <c r="B35" s="139"/>
      <c r="C35" s="139"/>
      <c r="D35" s="139"/>
      <c r="E35" s="139"/>
      <c r="F35" s="173"/>
      <c r="G35" s="173"/>
      <c r="H35" s="173"/>
      <c r="I35" s="173"/>
      <c r="J35" s="147"/>
      <c r="K35" s="148"/>
      <c r="L35" s="147"/>
      <c r="M35" s="147"/>
      <c r="N35" s="148"/>
      <c r="O35" s="148"/>
      <c r="P35" s="146"/>
      <c r="Q35" s="146"/>
      <c r="R35" s="146"/>
      <c r="S35" s="146"/>
      <c r="T35" s="146"/>
      <c r="U35" s="146"/>
      <c r="V35" s="138"/>
    </row>
    <row r="36" spans="1:22" x14ac:dyDescent="0.25">
      <c r="A36" s="138"/>
      <c r="B36" s="139"/>
      <c r="C36" s="139"/>
      <c r="D36" s="139"/>
      <c r="E36" s="139"/>
      <c r="F36" s="173"/>
      <c r="G36" s="173"/>
      <c r="H36" s="173"/>
      <c r="I36" s="173"/>
      <c r="J36" s="147"/>
      <c r="K36" s="148"/>
      <c r="L36" s="147"/>
      <c r="M36" s="147"/>
      <c r="N36" s="148"/>
      <c r="O36" s="148"/>
      <c r="P36" s="146"/>
      <c r="Q36" s="146"/>
      <c r="R36" s="146"/>
      <c r="S36" s="146"/>
      <c r="T36" s="146"/>
      <c r="U36" s="146"/>
      <c r="V36" s="138"/>
    </row>
    <row r="37" spans="1:22" x14ac:dyDescent="0.25">
      <c r="A37" s="138"/>
      <c r="B37" s="139"/>
      <c r="C37" s="139"/>
      <c r="D37" s="139"/>
      <c r="E37" s="139"/>
      <c r="F37" s="173"/>
      <c r="G37" s="173"/>
      <c r="H37" s="173"/>
      <c r="I37" s="173"/>
      <c r="J37" s="147"/>
      <c r="K37" s="148"/>
      <c r="L37" s="147"/>
      <c r="M37" s="147"/>
      <c r="N37" s="148"/>
      <c r="O37" s="148"/>
      <c r="P37" s="146"/>
      <c r="Q37" s="146"/>
      <c r="R37" s="146"/>
      <c r="S37" s="146"/>
      <c r="T37" s="146"/>
      <c r="U37" s="146"/>
      <c r="V37" s="138"/>
    </row>
  </sheetData>
  <autoFilter ref="A3:U3">
    <sortState ref="A4:U26">
      <sortCondition ref="O3"/>
    </sortState>
  </autoFilter>
  <mergeCells count="2">
    <mergeCell ref="A1:U1"/>
    <mergeCell ref="A2:U2"/>
  </mergeCells>
  <printOptions gridLines="1"/>
  <pageMargins left="0.5" right="0.5" top="1" bottom="1" header="0.5" footer="0.5"/>
  <pageSetup paperSize="3" orientation="landscape"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26"/>
  <sheetViews>
    <sheetView zoomScaleNormal="100" workbookViewId="0">
      <pane xSplit="1" ySplit="3" topLeftCell="D4" activePane="bottomRight" state="frozen"/>
      <selection pane="topRight" activeCell="B1" sqref="B1"/>
      <selection pane="bottomLeft" activeCell="A4" sqref="A4"/>
      <selection pane="bottomRight" activeCell="L6" sqref="L6"/>
    </sheetView>
  </sheetViews>
  <sheetFormatPr defaultColWidth="9.109375" defaultRowHeight="13.2" x14ac:dyDescent="0.25"/>
  <cols>
    <col min="1" max="1" width="20.5546875" style="7" customWidth="1"/>
    <col min="2" max="2" width="11.109375" style="1" bestFit="1" customWidth="1"/>
    <col min="3" max="4" width="6.6640625" style="1" bestFit="1" customWidth="1"/>
    <col min="5" max="5" width="6" style="1" bestFit="1" customWidth="1"/>
    <col min="6" max="6" width="15" style="53" bestFit="1" customWidth="1"/>
    <col min="7" max="7" width="20.5546875" style="3" customWidth="1"/>
    <col min="8" max="8" width="16.44140625" style="4" customWidth="1"/>
    <col min="9" max="9" width="17.33203125" style="3" customWidth="1"/>
    <col min="10" max="11" width="17.44140625" style="4" customWidth="1"/>
    <col min="12" max="13" width="14" style="6" bestFit="1" customWidth="1"/>
    <col min="14" max="14" width="12.44140625" style="6" bestFit="1" customWidth="1"/>
    <col min="15" max="15" width="15.5546875" style="6" bestFit="1" customWidth="1"/>
    <col min="16" max="16" width="14.109375" style="6" bestFit="1" customWidth="1"/>
    <col min="17" max="17" width="16.109375" style="6" bestFit="1" customWidth="1"/>
    <col min="18" max="23" width="9.109375" style="6"/>
    <col min="24" max="16384" width="9.109375" style="7"/>
  </cols>
  <sheetData>
    <row r="1" spans="1:23" ht="17.399999999999999" x14ac:dyDescent="0.3">
      <c r="A1" s="189" t="s">
        <v>1</v>
      </c>
      <c r="B1" s="190"/>
      <c r="C1" s="190"/>
      <c r="D1" s="190"/>
      <c r="E1" s="190"/>
      <c r="F1" s="190"/>
      <c r="G1" s="190"/>
      <c r="H1" s="190"/>
      <c r="I1" s="190"/>
      <c r="J1" s="190"/>
      <c r="K1" s="190"/>
      <c r="L1" s="190"/>
      <c r="M1" s="190"/>
      <c r="N1" s="190"/>
      <c r="O1" s="190"/>
      <c r="P1" s="190"/>
      <c r="Q1" s="191"/>
    </row>
    <row r="2" spans="1:23" ht="17.399999999999999" x14ac:dyDescent="0.3">
      <c r="A2" s="192" t="s">
        <v>41</v>
      </c>
      <c r="B2" s="193"/>
      <c r="C2" s="193"/>
      <c r="D2" s="193"/>
      <c r="E2" s="193"/>
      <c r="F2" s="193"/>
      <c r="G2" s="193"/>
      <c r="H2" s="193"/>
      <c r="I2" s="193"/>
      <c r="J2" s="193"/>
      <c r="K2" s="193"/>
      <c r="L2" s="193"/>
      <c r="M2" s="193"/>
      <c r="N2" s="193"/>
      <c r="O2" s="193"/>
      <c r="P2" s="193"/>
      <c r="Q2" s="194"/>
    </row>
    <row r="3" spans="1:23" s="5" customFormat="1" ht="39.6" x14ac:dyDescent="0.25">
      <c r="A3" s="28" t="s">
        <v>0</v>
      </c>
      <c r="B3" s="29" t="s">
        <v>5</v>
      </c>
      <c r="C3" s="30" t="s">
        <v>38</v>
      </c>
      <c r="D3" s="30" t="s">
        <v>39</v>
      </c>
      <c r="E3" s="30" t="s">
        <v>40</v>
      </c>
      <c r="F3" s="31" t="s">
        <v>4</v>
      </c>
      <c r="G3" s="29" t="s">
        <v>2</v>
      </c>
      <c r="H3" s="32" t="s">
        <v>35</v>
      </c>
      <c r="I3" s="29" t="s">
        <v>36</v>
      </c>
      <c r="J3" s="32" t="s">
        <v>33</v>
      </c>
      <c r="K3" s="88" t="s">
        <v>52</v>
      </c>
      <c r="L3" s="88" t="s">
        <v>53</v>
      </c>
      <c r="M3" s="34" t="s">
        <v>28</v>
      </c>
      <c r="N3" s="33" t="s">
        <v>29</v>
      </c>
      <c r="O3" s="35" t="s">
        <v>30</v>
      </c>
      <c r="P3" s="33" t="s">
        <v>31</v>
      </c>
      <c r="Q3" s="33" t="s">
        <v>32</v>
      </c>
      <c r="R3" s="8"/>
      <c r="S3" s="8"/>
      <c r="T3" s="8"/>
      <c r="U3" s="8"/>
      <c r="V3" s="8"/>
      <c r="W3" s="8"/>
    </row>
    <row r="4" spans="1:23" x14ac:dyDescent="0.25">
      <c r="A4" s="65" t="s">
        <v>46</v>
      </c>
      <c r="B4" s="64">
        <v>24052</v>
      </c>
      <c r="C4" s="66">
        <v>5715</v>
      </c>
      <c r="D4" s="66">
        <v>654</v>
      </c>
      <c r="E4" s="63">
        <v>0.35</v>
      </c>
      <c r="F4" s="67">
        <v>4084937</v>
      </c>
      <c r="G4" s="67">
        <v>22512699</v>
      </c>
      <c r="H4" s="68">
        <v>1568622</v>
      </c>
      <c r="I4" s="67">
        <v>1497245</v>
      </c>
      <c r="J4" s="69">
        <v>969424</v>
      </c>
      <c r="K4" s="82">
        <f>('FY07 School Energy Data'!K4)</f>
        <v>57.045477605537371</v>
      </c>
      <c r="L4" s="74">
        <f>SUM(G4*3412+I4*83750)/F4/1000</f>
        <v>49.500787340906363</v>
      </c>
      <c r="M4" s="70">
        <v>5.5111496211569477</v>
      </c>
      <c r="N4" s="70">
        <v>0.36652829651962809</v>
      </c>
      <c r="O4" s="71">
        <v>0.38400151581285097</v>
      </c>
      <c r="P4" s="71">
        <v>0.23731675665989463</v>
      </c>
      <c r="Q4" s="71">
        <v>0.62131827247274563</v>
      </c>
    </row>
    <row r="5" spans="1:23" x14ac:dyDescent="0.25">
      <c r="A5" s="73" t="s">
        <v>47</v>
      </c>
      <c r="B5" s="57">
        <v>22070</v>
      </c>
      <c r="C5" s="58">
        <v>5099</v>
      </c>
      <c r="D5" s="58">
        <v>1197</v>
      </c>
      <c r="E5" s="54">
        <v>0.95</v>
      </c>
      <c r="F5" s="59">
        <v>2831387</v>
      </c>
      <c r="G5" s="59">
        <v>19780795</v>
      </c>
      <c r="H5" s="60">
        <v>2278059</v>
      </c>
      <c r="I5" s="59">
        <f>SUM(854563/0.8735)+(23108/0.955228)</f>
        <v>1002511.6326894053</v>
      </c>
      <c r="J5" s="61">
        <f>SUM(533704+44880)</f>
        <v>578584</v>
      </c>
      <c r="K5" s="82">
        <f>('FY07 School Energy Data'!K8)</f>
        <v>71.801812820842599</v>
      </c>
      <c r="L5" s="75">
        <f>SUM(G5*3412+I5*83750)/F5/1000</f>
        <v>53.490540776565581</v>
      </c>
      <c r="M5" s="62">
        <f>SUM(G5/F5)</f>
        <v>6.9862562058807223</v>
      </c>
      <c r="N5" s="62">
        <f>SUM(I5/F5)</f>
        <v>0.35407086092060369</v>
      </c>
      <c r="O5" s="72">
        <f>SUM(H5/F5)</f>
        <v>0.80457351820856704</v>
      </c>
      <c r="P5" s="72">
        <f>SUM(J5/F5)</f>
        <v>0.2043464916664518</v>
      </c>
      <c r="Q5" s="72">
        <f>SUM(O5:P5)</f>
        <v>1.0089200098750188</v>
      </c>
    </row>
    <row r="6" spans="1:23" x14ac:dyDescent="0.25">
      <c r="A6" s="36" t="s">
        <v>48</v>
      </c>
      <c r="B6" s="37">
        <v>23500</v>
      </c>
      <c r="C6" s="38"/>
      <c r="D6" s="38"/>
      <c r="E6" s="38"/>
      <c r="F6" s="50">
        <v>3502581</v>
      </c>
      <c r="G6" s="46">
        <v>25800942</v>
      </c>
      <c r="H6" s="47">
        <v>2128587</v>
      </c>
      <c r="I6" s="46">
        <v>1467989</v>
      </c>
      <c r="J6" s="47">
        <v>1146405</v>
      </c>
      <c r="K6" s="83">
        <f>('FY07 School Energy Data'!K5)</f>
        <v>60.234693460051318</v>
      </c>
      <c r="L6" s="76">
        <f t="shared" ref="L6:L14" si="0">SUM(G6*3412+I6*83750)/F6/1000</f>
        <v>60.234693460051318</v>
      </c>
      <c r="M6" s="43">
        <f>SUM(G6/F6)</f>
        <v>7.3662656195531238</v>
      </c>
      <c r="N6" s="43">
        <f>SUM(I6/F6)</f>
        <v>0.41911636019266935</v>
      </c>
      <c r="O6" s="44">
        <f>SUM(H6/F6)</f>
        <v>0.60771956451542453</v>
      </c>
      <c r="P6" s="44">
        <f>SUM(J6/F6)</f>
        <v>0.32730292318721538</v>
      </c>
      <c r="Q6" s="44">
        <f>SUM(O6:P6)</f>
        <v>0.93502248770263985</v>
      </c>
    </row>
    <row r="7" spans="1:23" ht="14.4" x14ac:dyDescent="0.3">
      <c r="A7" s="73" t="s">
        <v>49</v>
      </c>
      <c r="B7" s="57">
        <v>29126</v>
      </c>
      <c r="C7" s="58">
        <v>5491</v>
      </c>
      <c r="D7" s="58">
        <v>826</v>
      </c>
      <c r="E7" s="54">
        <v>0.35</v>
      </c>
      <c r="F7" s="59">
        <v>4427336</v>
      </c>
      <c r="G7" s="59">
        <v>34775624</v>
      </c>
      <c r="H7" s="61">
        <v>3413885</v>
      </c>
      <c r="I7" s="129">
        <v>2056849</v>
      </c>
      <c r="J7" s="61">
        <v>1523427</v>
      </c>
      <c r="K7" s="82">
        <v>69</v>
      </c>
      <c r="L7" s="75">
        <v>73</v>
      </c>
      <c r="M7" s="62">
        <v>7.8</v>
      </c>
      <c r="N7" s="62">
        <v>0.45</v>
      </c>
      <c r="O7" s="72">
        <v>0.75</v>
      </c>
      <c r="P7" s="72">
        <v>0.34</v>
      </c>
      <c r="Q7" s="72">
        <v>1.0900000000000001</v>
      </c>
    </row>
    <row r="8" spans="1:23" x14ac:dyDescent="0.25">
      <c r="A8" s="36" t="s">
        <v>42</v>
      </c>
      <c r="B8" s="37">
        <v>33458</v>
      </c>
      <c r="C8" s="38"/>
      <c r="D8" s="38"/>
      <c r="E8" s="38"/>
      <c r="F8" s="51">
        <v>4829445</v>
      </c>
      <c r="G8" s="48">
        <v>41064735</v>
      </c>
      <c r="H8" s="77">
        <v>3522551</v>
      </c>
      <c r="I8" s="48">
        <v>2074001</v>
      </c>
      <c r="J8" s="77">
        <v>1463184</v>
      </c>
      <c r="K8" s="83">
        <f>('FY07 School Energy Data'!K6)</f>
        <v>64.97857612417161</v>
      </c>
      <c r="L8" s="76">
        <f t="shared" si="0"/>
        <v>64.97857612417161</v>
      </c>
      <c r="M8" s="43">
        <f>SUM(G8/F8)</f>
        <v>8.5029925798927213</v>
      </c>
      <c r="N8" s="43">
        <f>SUM(I8/F8)</f>
        <v>0.42944913960092723</v>
      </c>
      <c r="O8" s="44">
        <f>SUM(H8/F8)</f>
        <v>0.72939043720344676</v>
      </c>
      <c r="P8" s="44">
        <f>SUM(J8/F8)</f>
        <v>0.30297145945341547</v>
      </c>
      <c r="Q8" s="44">
        <f>SUM(O8:P8)</f>
        <v>1.0323618966568622</v>
      </c>
    </row>
    <row r="9" spans="1:23" ht="12.75" customHeight="1" x14ac:dyDescent="0.25">
      <c r="A9" s="36" t="s">
        <v>43</v>
      </c>
      <c r="B9" s="37">
        <v>80279</v>
      </c>
      <c r="C9" s="38"/>
      <c r="D9" s="38"/>
      <c r="E9" s="38"/>
      <c r="F9" s="51">
        <v>11589007</v>
      </c>
      <c r="G9" s="48">
        <v>91518754</v>
      </c>
      <c r="H9" s="77">
        <v>8362911</v>
      </c>
      <c r="I9" s="48">
        <v>5698400</v>
      </c>
      <c r="J9" s="77">
        <v>3272072</v>
      </c>
      <c r="K9" s="83">
        <f>('FY07 School Energy Data'!K7)</f>
        <v>68.125162807132654</v>
      </c>
      <c r="L9" s="76">
        <f t="shared" si="0"/>
        <v>68.125162807132654</v>
      </c>
      <c r="M9" s="43">
        <f>SUM(G9/F9)</f>
        <v>7.8970315575786607</v>
      </c>
      <c r="N9" s="43">
        <f>SUM(I9/F9)</f>
        <v>0.49170735680805094</v>
      </c>
      <c r="O9" s="44">
        <f>SUM(H9/F9)</f>
        <v>0.72162446704881622</v>
      </c>
      <c r="P9" s="44">
        <f>SUM(J9/F9)</f>
        <v>0.28234274084052241</v>
      </c>
      <c r="Q9" s="44">
        <f>SUM(O9:P9)</f>
        <v>1.0039672078893387</v>
      </c>
    </row>
    <row r="10" spans="1:23" ht="12.75" customHeight="1" x14ac:dyDescent="0.25">
      <c r="A10" s="73" t="s">
        <v>6</v>
      </c>
      <c r="B10" s="57">
        <v>29983</v>
      </c>
      <c r="C10" s="58"/>
      <c r="D10" s="58"/>
      <c r="E10" s="54">
        <v>0.95</v>
      </c>
      <c r="F10" s="85">
        <v>4344604</v>
      </c>
      <c r="G10" s="85">
        <v>39297251</v>
      </c>
      <c r="H10" s="78">
        <v>4729259</v>
      </c>
      <c r="I10" s="85">
        <v>1935800</v>
      </c>
      <c r="J10" s="78">
        <v>1078903</v>
      </c>
      <c r="K10" s="84">
        <f>('FY07 School Energy Data'!K9)</f>
        <v>73.575542280962722</v>
      </c>
      <c r="L10" s="75">
        <f t="shared" si="0"/>
        <v>68.177783386472044</v>
      </c>
      <c r="M10" s="62">
        <v>9.0500000000000007</v>
      </c>
      <c r="N10" s="62">
        <v>0.45</v>
      </c>
      <c r="O10" s="72">
        <v>1.0900000000000001</v>
      </c>
      <c r="P10" s="72">
        <v>0.25</v>
      </c>
      <c r="Q10" s="72">
        <v>1.34</v>
      </c>
    </row>
    <row r="11" spans="1:23" x14ac:dyDescent="0.25">
      <c r="A11" s="73" t="s">
        <v>50</v>
      </c>
      <c r="B11" s="57">
        <v>29459</v>
      </c>
      <c r="C11" s="55">
        <v>5711</v>
      </c>
      <c r="D11" s="56">
        <v>797</v>
      </c>
      <c r="E11" s="54">
        <v>0.65</v>
      </c>
      <c r="F11" s="87">
        <v>4260283</v>
      </c>
      <c r="G11" s="59">
        <v>33372624</v>
      </c>
      <c r="H11" s="79">
        <v>2775783</v>
      </c>
      <c r="I11" s="59">
        <v>2326069</v>
      </c>
      <c r="J11" s="81">
        <v>1308389</v>
      </c>
      <c r="K11" s="86">
        <f>('FY07 School Energy Data'!K10)</f>
        <v>77.661933190952382</v>
      </c>
      <c r="L11" s="75">
        <f t="shared" si="0"/>
        <v>72.454264619979469</v>
      </c>
      <c r="M11" s="62">
        <v>7.83</v>
      </c>
      <c r="N11" s="62">
        <v>0.55000000000000004</v>
      </c>
      <c r="O11" s="72">
        <v>0.65</v>
      </c>
      <c r="P11" s="72">
        <v>0.31</v>
      </c>
      <c r="Q11" s="72">
        <v>0.96</v>
      </c>
    </row>
    <row r="12" spans="1:23" x14ac:dyDescent="0.25">
      <c r="A12" s="36" t="s">
        <v>44</v>
      </c>
      <c r="B12" s="37">
        <v>48595</v>
      </c>
      <c r="C12" s="38"/>
      <c r="D12" s="38"/>
      <c r="E12" s="38"/>
      <c r="F12" s="51">
        <v>6634350</v>
      </c>
      <c r="G12" s="48">
        <v>73145664</v>
      </c>
      <c r="H12" s="77">
        <v>6273992</v>
      </c>
      <c r="I12" s="48">
        <v>3223290</v>
      </c>
      <c r="J12" s="77">
        <v>2124559</v>
      </c>
      <c r="K12" s="83">
        <f>('FY07 School Energy Data'!K11)</f>
        <v>78.308130120961366</v>
      </c>
      <c r="L12" s="76">
        <f t="shared" si="0"/>
        <v>78.308130120961366</v>
      </c>
      <c r="M12" s="43">
        <f>SUM(G12/F12)</f>
        <v>11.025294716136472</v>
      </c>
      <c r="N12" s="43">
        <f>SUM(I12/F12)</f>
        <v>0.48584865133735783</v>
      </c>
      <c r="O12" s="44">
        <f>SUM(H12/F12)</f>
        <v>0.94568299833442615</v>
      </c>
      <c r="P12" s="44">
        <f>SUM(J12/F12)</f>
        <v>0.32023619495504457</v>
      </c>
      <c r="Q12" s="44">
        <f>SUM(O12:P12)</f>
        <v>1.2659191932894707</v>
      </c>
    </row>
    <row r="13" spans="1:23" x14ac:dyDescent="0.25">
      <c r="A13" s="36" t="s">
        <v>51</v>
      </c>
      <c r="B13" s="37">
        <v>50370</v>
      </c>
      <c r="C13" s="38"/>
      <c r="D13" s="38"/>
      <c r="E13" s="38"/>
      <c r="F13" s="51">
        <v>5248175</v>
      </c>
      <c r="G13" s="48">
        <v>62573651</v>
      </c>
      <c r="H13" s="80">
        <v>5435055</v>
      </c>
      <c r="I13" s="48">
        <v>3106699</v>
      </c>
      <c r="J13" s="77">
        <v>2193408</v>
      </c>
      <c r="K13" s="83">
        <f>('FY07 School Energy Data'!K12)</f>
        <v>90.257534945385771</v>
      </c>
      <c r="L13" s="76">
        <f t="shared" si="0"/>
        <v>90.257534945385771</v>
      </c>
      <c r="M13" s="43">
        <f>SUM(G13/F13)</f>
        <v>11.922935306082591</v>
      </c>
      <c r="N13" s="43">
        <f>SUM(I13/F13)</f>
        <v>0.59195796634068032</v>
      </c>
      <c r="O13" s="44">
        <f>SUM(H13/F13)</f>
        <v>1.0356085686929266</v>
      </c>
      <c r="P13" s="44">
        <f>SUM(J13/F13)</f>
        <v>0.41793728296026716</v>
      </c>
      <c r="Q13" s="44">
        <f>SUM(O13:P13)</f>
        <v>1.4535458516531938</v>
      </c>
    </row>
    <row r="14" spans="1:23" x14ac:dyDescent="0.25">
      <c r="A14" s="36" t="s">
        <v>45</v>
      </c>
      <c r="B14" s="37">
        <v>3600</v>
      </c>
      <c r="C14" s="38"/>
      <c r="D14" s="38"/>
      <c r="E14" s="38"/>
      <c r="F14" s="51">
        <v>629000</v>
      </c>
      <c r="G14" s="48">
        <v>5468142</v>
      </c>
      <c r="H14" s="77">
        <v>549912</v>
      </c>
      <c r="I14" s="48">
        <v>476738</v>
      </c>
      <c r="J14" s="77">
        <v>224306</v>
      </c>
      <c r="K14" s="83">
        <f>('FY07 School Energy Data'!K13)</f>
        <v>93.138486492845786</v>
      </c>
      <c r="L14" s="76">
        <f t="shared" si="0"/>
        <v>93.138486492845786</v>
      </c>
      <c r="M14" s="43">
        <f>SUM(G14/F14)</f>
        <v>8.6933895071542135</v>
      </c>
      <c r="N14" s="43">
        <f>SUM(I14/F14)</f>
        <v>0.75793004769475358</v>
      </c>
      <c r="O14" s="44">
        <f>SUM(H14/F14)</f>
        <v>0.87426391096979328</v>
      </c>
      <c r="P14" s="44">
        <f>SUM(J14/F14)</f>
        <v>0.3566073131955485</v>
      </c>
      <c r="Q14" s="44">
        <f>SUM(O14:P14)</f>
        <v>1.2308712241653419</v>
      </c>
    </row>
    <row r="15" spans="1:23" x14ac:dyDescent="0.25">
      <c r="F15" s="52"/>
      <c r="K15" s="27">
        <f>AVERAGE(K4:K14)</f>
        <v>73.102486349894875</v>
      </c>
      <c r="L15" s="27">
        <f>AVERAGE(L4:L14)</f>
        <v>70.151450915861105</v>
      </c>
    </row>
    <row r="16" spans="1:23" x14ac:dyDescent="0.25">
      <c r="F16" s="52"/>
    </row>
    <row r="17" spans="1:12" ht="14.4" x14ac:dyDescent="0.3">
      <c r="A17" s="11" t="s">
        <v>25</v>
      </c>
      <c r="B17" s="12"/>
      <c r="C17" s="12"/>
      <c r="D17" s="12"/>
      <c r="E17" s="12"/>
      <c r="F17" s="22" t="s">
        <v>17</v>
      </c>
      <c r="G17" s="13" t="s">
        <v>18</v>
      </c>
      <c r="I17" s="129">
        <v>2056849</v>
      </c>
      <c r="L17" s="7"/>
    </row>
    <row r="18" spans="1:12" x14ac:dyDescent="0.25">
      <c r="A18" s="14" t="s">
        <v>13</v>
      </c>
      <c r="B18" s="10"/>
      <c r="C18" s="10"/>
      <c r="D18" s="10"/>
      <c r="E18" s="10"/>
      <c r="F18" s="23">
        <v>260186</v>
      </c>
      <c r="G18" s="15">
        <f>(F18/0.8375)*10</f>
        <v>3106698.5074626864</v>
      </c>
      <c r="L18" s="7"/>
    </row>
    <row r="19" spans="1:12" x14ac:dyDescent="0.25">
      <c r="A19" s="14" t="s">
        <v>14</v>
      </c>
      <c r="B19" s="10"/>
      <c r="C19" s="10"/>
      <c r="D19" s="10"/>
      <c r="E19" s="10"/>
      <c r="F19" s="24">
        <v>173697.6</v>
      </c>
      <c r="G19" s="15">
        <f>(F19/0.8375)*10</f>
        <v>2074001.1940298509</v>
      </c>
      <c r="L19" s="7"/>
    </row>
    <row r="20" spans="1:12" x14ac:dyDescent="0.25">
      <c r="A20" s="14" t="s">
        <v>15</v>
      </c>
      <c r="B20" s="10"/>
      <c r="C20" s="10"/>
      <c r="D20" s="10"/>
      <c r="E20" s="10"/>
      <c r="F20" s="24"/>
      <c r="G20" s="15">
        <f>(F20/0.8375)*10</f>
        <v>0</v>
      </c>
      <c r="L20" s="7"/>
    </row>
    <row r="21" spans="1:12" x14ac:dyDescent="0.25">
      <c r="A21" s="14" t="s">
        <v>21</v>
      </c>
      <c r="B21" s="10"/>
      <c r="C21" s="10"/>
      <c r="D21" s="10"/>
      <c r="E21" s="10"/>
      <c r="F21" s="24"/>
      <c r="G21" s="16"/>
      <c r="L21" s="7"/>
    </row>
    <row r="22" spans="1:12" x14ac:dyDescent="0.25">
      <c r="A22" s="14"/>
      <c r="B22" s="10"/>
      <c r="C22" s="10"/>
      <c r="D22" s="10"/>
      <c r="E22" s="10"/>
      <c r="F22" s="24"/>
      <c r="G22" s="16"/>
      <c r="L22" s="7"/>
    </row>
    <row r="23" spans="1:12" x14ac:dyDescent="0.25">
      <c r="A23" s="17" t="s">
        <v>26</v>
      </c>
      <c r="B23" s="10"/>
      <c r="C23" s="10"/>
      <c r="D23" s="10"/>
      <c r="E23" s="10"/>
      <c r="F23" s="24"/>
      <c r="G23" s="16"/>
      <c r="L23" s="7"/>
    </row>
    <row r="24" spans="1:12" x14ac:dyDescent="0.25">
      <c r="A24" s="18"/>
      <c r="B24" s="10"/>
      <c r="C24" s="10"/>
      <c r="D24" s="10"/>
      <c r="E24" s="10"/>
      <c r="F24" s="24"/>
      <c r="G24" s="16"/>
      <c r="L24" s="7"/>
    </row>
    <row r="25" spans="1:12" x14ac:dyDescent="0.25">
      <c r="A25" s="17" t="s">
        <v>22</v>
      </c>
      <c r="B25" s="26" t="s">
        <v>34</v>
      </c>
      <c r="C25" s="26"/>
      <c r="D25" s="26"/>
      <c r="E25" s="26"/>
      <c r="F25" s="24" t="s">
        <v>19</v>
      </c>
      <c r="G25" s="16" t="s">
        <v>20</v>
      </c>
      <c r="L25" s="7"/>
    </row>
    <row r="26" spans="1:12" x14ac:dyDescent="0.25">
      <c r="A26" s="19" t="s">
        <v>23</v>
      </c>
      <c r="B26" s="20"/>
      <c r="C26" s="20"/>
      <c r="D26" s="20"/>
      <c r="E26" s="20"/>
      <c r="F26" s="25">
        <v>1736976</v>
      </c>
      <c r="G26" s="21">
        <f>F26/0.8375</f>
        <v>2074001.1940298507</v>
      </c>
      <c r="L26" s="7"/>
    </row>
  </sheetData>
  <mergeCells count="2">
    <mergeCell ref="A1:Q1"/>
    <mergeCell ref="A2:Q2"/>
  </mergeCells>
  <phoneticPr fontId="0" type="noConversion"/>
  <printOptions gridLines="1"/>
  <pageMargins left="0.5" right="0.5" top="1" bottom="1" header="0.5" footer="0.5"/>
  <pageSetup paperSize="3" orientation="landscape" r:id="rId1"/>
  <headerFooter alignWithMargins="0">
    <oddFooter>&amp;L&amp;F&amp;R&amp;D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V25"/>
  <sheetViews>
    <sheetView zoomScaleNormal="100" workbookViewId="0">
      <pane xSplit="1" ySplit="3" topLeftCell="C4" activePane="bottomRight" state="frozen"/>
      <selection pane="topRight" activeCell="B1" sqref="B1"/>
      <selection pane="bottomLeft" activeCell="A4" sqref="A4"/>
      <selection pane="bottomRight" activeCell="H18" sqref="H18"/>
    </sheetView>
  </sheetViews>
  <sheetFormatPr defaultColWidth="9.109375" defaultRowHeight="13.2" x14ac:dyDescent="0.25"/>
  <cols>
    <col min="1" max="1" width="32.33203125" style="7" customWidth="1"/>
    <col min="2" max="2" width="11.109375" style="1" bestFit="1" customWidth="1"/>
    <col min="3" max="4" width="6.6640625" style="1" bestFit="1" customWidth="1"/>
    <col min="5" max="5" width="6" style="1" bestFit="1" customWidth="1"/>
    <col min="6" max="6" width="15" style="2" bestFit="1" customWidth="1"/>
    <col min="7" max="7" width="20.5546875" style="3" customWidth="1"/>
    <col min="8" max="8" width="16.44140625" style="4" customWidth="1"/>
    <col min="9" max="9" width="17.33203125" style="3" customWidth="1"/>
    <col min="10" max="10" width="17.44140625" style="4" customWidth="1"/>
    <col min="11" max="12" width="14" style="6" bestFit="1" customWidth="1"/>
    <col min="13" max="13" width="12.44140625" style="6" bestFit="1" customWidth="1"/>
    <col min="14" max="14" width="15.5546875" style="6" bestFit="1" customWidth="1"/>
    <col min="15" max="15" width="14.109375" style="6" bestFit="1" customWidth="1"/>
    <col min="16" max="16" width="16.109375" style="6" bestFit="1" customWidth="1"/>
    <col min="17" max="22" width="9.109375" style="6"/>
    <col min="23" max="16384" width="9.109375" style="7"/>
  </cols>
  <sheetData>
    <row r="1" spans="1:22" ht="17.399999999999999" x14ac:dyDescent="0.3">
      <c r="A1" s="189" t="s">
        <v>1</v>
      </c>
      <c r="B1" s="190"/>
      <c r="C1" s="190"/>
      <c r="D1" s="190"/>
      <c r="E1" s="190"/>
      <c r="F1" s="190"/>
      <c r="G1" s="190"/>
      <c r="H1" s="190"/>
      <c r="I1" s="190"/>
      <c r="J1" s="190"/>
      <c r="K1" s="190"/>
      <c r="L1" s="190"/>
      <c r="M1" s="190"/>
      <c r="N1" s="190"/>
      <c r="O1" s="190"/>
      <c r="P1" s="191"/>
    </row>
    <row r="2" spans="1:22" ht="17.399999999999999" x14ac:dyDescent="0.3">
      <c r="A2" s="192" t="s">
        <v>24</v>
      </c>
      <c r="B2" s="193"/>
      <c r="C2" s="193"/>
      <c r="D2" s="193"/>
      <c r="E2" s="193"/>
      <c r="F2" s="193"/>
      <c r="G2" s="193"/>
      <c r="H2" s="193"/>
      <c r="I2" s="193"/>
      <c r="J2" s="193"/>
      <c r="K2" s="193"/>
      <c r="L2" s="193"/>
      <c r="M2" s="193"/>
      <c r="N2" s="193"/>
      <c r="O2" s="193"/>
      <c r="P2" s="194"/>
    </row>
    <row r="3" spans="1:22" s="5" customFormat="1" ht="39.6" x14ac:dyDescent="0.25">
      <c r="A3" s="28" t="s">
        <v>0</v>
      </c>
      <c r="B3" s="29" t="s">
        <v>5</v>
      </c>
      <c r="C3" s="30" t="s">
        <v>38</v>
      </c>
      <c r="D3" s="30" t="s">
        <v>39</v>
      </c>
      <c r="E3" s="30" t="s">
        <v>40</v>
      </c>
      <c r="F3" s="31" t="s">
        <v>4</v>
      </c>
      <c r="G3" s="29" t="s">
        <v>2</v>
      </c>
      <c r="H3" s="32" t="s">
        <v>35</v>
      </c>
      <c r="I3" s="29" t="s">
        <v>36</v>
      </c>
      <c r="J3" s="32" t="s">
        <v>33</v>
      </c>
      <c r="K3" s="33" t="s">
        <v>27</v>
      </c>
      <c r="L3" s="34" t="s">
        <v>28</v>
      </c>
      <c r="M3" s="33" t="s">
        <v>29</v>
      </c>
      <c r="N3" s="35" t="s">
        <v>30</v>
      </c>
      <c r="O3" s="33" t="s">
        <v>31</v>
      </c>
      <c r="P3" s="33" t="s">
        <v>32</v>
      </c>
      <c r="Q3" s="8"/>
      <c r="R3" s="8"/>
      <c r="S3" s="8"/>
      <c r="T3" s="8"/>
      <c r="U3" s="8"/>
      <c r="V3" s="8"/>
    </row>
    <row r="4" spans="1:22" x14ac:dyDescent="0.25">
      <c r="A4" s="36" t="s">
        <v>7</v>
      </c>
      <c r="B4" s="37">
        <v>23208</v>
      </c>
      <c r="C4" s="38"/>
      <c r="D4" s="38"/>
      <c r="E4" s="38"/>
      <c r="F4" s="39">
        <v>3911458</v>
      </c>
      <c r="G4" s="39">
        <v>24191787</v>
      </c>
      <c r="H4" s="40">
        <v>1499622</v>
      </c>
      <c r="I4" s="39">
        <v>1678670</v>
      </c>
      <c r="J4" s="41">
        <v>1330365</v>
      </c>
      <c r="K4" s="42">
        <f t="shared" ref="K4:K13" si="0">SUM(G4*3412+I4*83750)/F4/1000</f>
        <v>57.045477605537371</v>
      </c>
      <c r="L4" s="43">
        <f t="shared" ref="L4:L13" si="1">SUM(G4/F4)</f>
        <v>6.1848515310659096</v>
      </c>
      <c r="M4" s="43">
        <f t="shared" ref="M4:M13" si="2">SUM(I4/F4)</f>
        <v>0.42916733351093123</v>
      </c>
      <c r="N4" s="44">
        <f t="shared" ref="N4:N13" si="3">SUM(H4/F4)</f>
        <v>0.38339207528241387</v>
      </c>
      <c r="O4" s="44">
        <f t="shared" ref="O4:O13" si="4">SUM(J4/F4)</f>
        <v>0.34011997572260777</v>
      </c>
      <c r="P4" s="44">
        <f t="shared" ref="P4:P13" si="5">SUM(N4:O4)</f>
        <v>0.72351205100502169</v>
      </c>
    </row>
    <row r="5" spans="1:22" x14ac:dyDescent="0.25">
      <c r="A5" s="36" t="s">
        <v>9</v>
      </c>
      <c r="B5" s="37">
        <v>23500</v>
      </c>
      <c r="C5" s="38"/>
      <c r="D5" s="38"/>
      <c r="E5" s="38"/>
      <c r="F5" s="45">
        <v>3502581</v>
      </c>
      <c r="G5" s="46">
        <v>25800942</v>
      </c>
      <c r="H5" s="47">
        <v>2128587</v>
      </c>
      <c r="I5" s="46">
        <v>1467989</v>
      </c>
      <c r="J5" s="47">
        <v>1146405</v>
      </c>
      <c r="K5" s="42">
        <f t="shared" si="0"/>
        <v>60.234693460051318</v>
      </c>
      <c r="L5" s="43">
        <f t="shared" si="1"/>
        <v>7.3662656195531238</v>
      </c>
      <c r="M5" s="43">
        <f t="shared" si="2"/>
        <v>0.41911636019266935</v>
      </c>
      <c r="N5" s="44">
        <f t="shared" si="3"/>
        <v>0.60771956451542453</v>
      </c>
      <c r="O5" s="44">
        <f t="shared" si="4"/>
        <v>0.32730292318721538</v>
      </c>
      <c r="P5" s="44">
        <f t="shared" si="5"/>
        <v>0.93502248770263985</v>
      </c>
    </row>
    <row r="6" spans="1:22" x14ac:dyDescent="0.25">
      <c r="A6" s="36" t="s">
        <v>16</v>
      </c>
      <c r="B6" s="37">
        <v>33458</v>
      </c>
      <c r="C6" s="38"/>
      <c r="D6" s="38"/>
      <c r="E6" s="38"/>
      <c r="F6" s="48">
        <v>4829445</v>
      </c>
      <c r="G6" s="46">
        <v>41064735</v>
      </c>
      <c r="H6" s="47">
        <v>3522551</v>
      </c>
      <c r="I6" s="46">
        <v>2074001</v>
      </c>
      <c r="J6" s="47">
        <v>1463184</v>
      </c>
      <c r="K6" s="42">
        <f t="shared" si="0"/>
        <v>64.97857612417161</v>
      </c>
      <c r="L6" s="43">
        <f t="shared" si="1"/>
        <v>8.5029925798927213</v>
      </c>
      <c r="M6" s="43">
        <f t="shared" si="2"/>
        <v>0.42944913960092723</v>
      </c>
      <c r="N6" s="44">
        <f t="shared" si="3"/>
        <v>0.72939043720344676</v>
      </c>
      <c r="O6" s="44">
        <f t="shared" si="4"/>
        <v>0.30297145945341547</v>
      </c>
      <c r="P6" s="44">
        <f t="shared" si="5"/>
        <v>1.0323618966568622</v>
      </c>
    </row>
    <row r="7" spans="1:22" x14ac:dyDescent="0.25">
      <c r="A7" s="36" t="s">
        <v>3</v>
      </c>
      <c r="B7" s="37">
        <v>80279</v>
      </c>
      <c r="C7" s="38"/>
      <c r="D7" s="38"/>
      <c r="E7" s="38"/>
      <c r="F7" s="45">
        <v>11589007</v>
      </c>
      <c r="G7" s="46">
        <v>91518754</v>
      </c>
      <c r="H7" s="47">
        <v>8362911</v>
      </c>
      <c r="I7" s="46">
        <v>5698400</v>
      </c>
      <c r="J7" s="47">
        <v>3272072</v>
      </c>
      <c r="K7" s="42">
        <f t="shared" si="0"/>
        <v>68.125162807132654</v>
      </c>
      <c r="L7" s="43">
        <f t="shared" si="1"/>
        <v>7.8970315575786607</v>
      </c>
      <c r="M7" s="43">
        <f t="shared" si="2"/>
        <v>0.49170735680805094</v>
      </c>
      <c r="N7" s="44">
        <f t="shared" si="3"/>
        <v>0.72162446704881622</v>
      </c>
      <c r="O7" s="44">
        <f t="shared" si="4"/>
        <v>0.28234274084052241</v>
      </c>
      <c r="P7" s="44">
        <f t="shared" si="5"/>
        <v>1.0039672078893387</v>
      </c>
    </row>
    <row r="8" spans="1:22" ht="12.75" customHeight="1" x14ac:dyDescent="0.25">
      <c r="A8" s="36" t="s">
        <v>37</v>
      </c>
      <c r="B8" s="37">
        <v>21304</v>
      </c>
      <c r="C8" s="38">
        <v>5669</v>
      </c>
      <c r="D8" s="38">
        <v>1229</v>
      </c>
      <c r="E8" s="49">
        <v>0.95</v>
      </c>
      <c r="F8" s="39">
        <v>2892384</v>
      </c>
      <c r="G8" s="39">
        <v>29152002</v>
      </c>
      <c r="H8" s="40">
        <v>2361427</v>
      </c>
      <c r="I8" s="39">
        <v>1292081</v>
      </c>
      <c r="J8" s="41">
        <v>746387</v>
      </c>
      <c r="K8" s="42">
        <f t="shared" si="0"/>
        <v>71.801812820842599</v>
      </c>
      <c r="L8" s="43">
        <f t="shared" si="1"/>
        <v>10.078883716684922</v>
      </c>
      <c r="M8" s="43">
        <f t="shared" si="2"/>
        <v>0.44671834721807341</v>
      </c>
      <c r="N8" s="44">
        <f t="shared" si="3"/>
        <v>0.81642928463163955</v>
      </c>
      <c r="O8" s="44">
        <f t="shared" si="4"/>
        <v>0.25805252691205594</v>
      </c>
      <c r="P8" s="44">
        <f t="shared" si="5"/>
        <v>1.0744818115436954</v>
      </c>
    </row>
    <row r="9" spans="1:22" ht="12.75" customHeight="1" x14ac:dyDescent="0.25">
      <c r="A9" s="36" t="s">
        <v>6</v>
      </c>
      <c r="B9" s="37">
        <v>29983</v>
      </c>
      <c r="C9" s="38"/>
      <c r="D9" s="38"/>
      <c r="E9" s="38"/>
      <c r="F9" s="45">
        <v>4100900</v>
      </c>
      <c r="G9" s="46">
        <v>44070070</v>
      </c>
      <c r="H9" s="47">
        <v>4060872</v>
      </c>
      <c r="I9" s="46">
        <v>1807270</v>
      </c>
      <c r="J9" s="47">
        <v>1155301</v>
      </c>
      <c r="K9" s="42">
        <f t="shared" si="0"/>
        <v>73.575542280962722</v>
      </c>
      <c r="L9" s="43">
        <f t="shared" si="1"/>
        <v>10.74643858665171</v>
      </c>
      <c r="M9" s="43">
        <f t="shared" si="2"/>
        <v>0.44070082177083081</v>
      </c>
      <c r="N9" s="44">
        <f t="shared" si="3"/>
        <v>0.99023921578190155</v>
      </c>
      <c r="O9" s="44">
        <f t="shared" si="4"/>
        <v>0.28171889097515179</v>
      </c>
      <c r="P9" s="44">
        <f t="shared" si="5"/>
        <v>1.2719581067570533</v>
      </c>
    </row>
    <row r="10" spans="1:22" x14ac:dyDescent="0.25">
      <c r="A10" s="36" t="s">
        <v>10</v>
      </c>
      <c r="B10" s="37">
        <v>29000</v>
      </c>
      <c r="C10" s="38"/>
      <c r="D10" s="38"/>
      <c r="E10" s="38"/>
      <c r="F10" s="45">
        <v>4200000</v>
      </c>
      <c r="G10" s="46">
        <v>30970146</v>
      </c>
      <c r="H10" s="47">
        <v>2330686</v>
      </c>
      <c r="I10" s="46">
        <v>2632955</v>
      </c>
      <c r="J10" s="47">
        <v>1700952</v>
      </c>
      <c r="K10" s="42">
        <f t="shared" si="0"/>
        <v>77.661933190952382</v>
      </c>
      <c r="L10" s="43">
        <f t="shared" si="1"/>
        <v>7.3738442857142861</v>
      </c>
      <c r="M10" s="43">
        <f t="shared" si="2"/>
        <v>0.62689404761904766</v>
      </c>
      <c r="N10" s="44">
        <f t="shared" si="3"/>
        <v>0.55492523809523808</v>
      </c>
      <c r="O10" s="44">
        <f t="shared" si="4"/>
        <v>0.40498857142857142</v>
      </c>
      <c r="P10" s="44">
        <f t="shared" si="5"/>
        <v>0.95991380952380956</v>
      </c>
    </row>
    <row r="11" spans="1:22" x14ac:dyDescent="0.25">
      <c r="A11" s="36" t="s">
        <v>8</v>
      </c>
      <c r="B11" s="37">
        <v>48595</v>
      </c>
      <c r="C11" s="38"/>
      <c r="D11" s="38"/>
      <c r="E11" s="38"/>
      <c r="F11" s="45">
        <v>6634350</v>
      </c>
      <c r="G11" s="46">
        <v>73145664</v>
      </c>
      <c r="H11" s="47">
        <v>6273992</v>
      </c>
      <c r="I11" s="46">
        <v>3223290</v>
      </c>
      <c r="J11" s="47">
        <v>2124559</v>
      </c>
      <c r="K11" s="42">
        <f t="shared" si="0"/>
        <v>78.308130120961366</v>
      </c>
      <c r="L11" s="43">
        <f t="shared" si="1"/>
        <v>11.025294716136472</v>
      </c>
      <c r="M11" s="43">
        <f t="shared" si="2"/>
        <v>0.48584865133735783</v>
      </c>
      <c r="N11" s="44">
        <f t="shared" si="3"/>
        <v>0.94568299833442615</v>
      </c>
      <c r="O11" s="44">
        <f t="shared" si="4"/>
        <v>0.32023619495504457</v>
      </c>
      <c r="P11" s="44">
        <f t="shared" si="5"/>
        <v>1.2659191932894707</v>
      </c>
    </row>
    <row r="12" spans="1:22" x14ac:dyDescent="0.25">
      <c r="A12" s="36" t="s">
        <v>12</v>
      </c>
      <c r="B12" s="37">
        <v>50370</v>
      </c>
      <c r="C12" s="38"/>
      <c r="D12" s="38"/>
      <c r="E12" s="38"/>
      <c r="F12" s="45">
        <v>5248175</v>
      </c>
      <c r="G12" s="46">
        <v>62573651</v>
      </c>
      <c r="H12" s="40">
        <v>5435055</v>
      </c>
      <c r="I12" s="46">
        <v>3106699</v>
      </c>
      <c r="J12" s="47">
        <v>2193408</v>
      </c>
      <c r="K12" s="42">
        <f t="shared" si="0"/>
        <v>90.257534945385771</v>
      </c>
      <c r="L12" s="43">
        <f t="shared" si="1"/>
        <v>11.922935306082591</v>
      </c>
      <c r="M12" s="43">
        <f t="shared" si="2"/>
        <v>0.59195796634068032</v>
      </c>
      <c r="N12" s="44">
        <f t="shared" si="3"/>
        <v>1.0356085686929266</v>
      </c>
      <c r="O12" s="44">
        <f t="shared" si="4"/>
        <v>0.41793728296026716</v>
      </c>
      <c r="P12" s="44">
        <f t="shared" si="5"/>
        <v>1.4535458516531938</v>
      </c>
    </row>
    <row r="13" spans="1:22" x14ac:dyDescent="0.25">
      <c r="A13" s="36" t="s">
        <v>11</v>
      </c>
      <c r="B13" s="37">
        <v>3600</v>
      </c>
      <c r="C13" s="38"/>
      <c r="D13" s="38"/>
      <c r="E13" s="38"/>
      <c r="F13" s="45">
        <v>629000</v>
      </c>
      <c r="G13" s="46">
        <v>5468142</v>
      </c>
      <c r="H13" s="47">
        <v>549912</v>
      </c>
      <c r="I13" s="46">
        <v>476738</v>
      </c>
      <c r="J13" s="47">
        <v>224306</v>
      </c>
      <c r="K13" s="42">
        <f t="shared" si="0"/>
        <v>93.138486492845786</v>
      </c>
      <c r="L13" s="43">
        <f t="shared" si="1"/>
        <v>8.6933895071542135</v>
      </c>
      <c r="M13" s="43">
        <f t="shared" si="2"/>
        <v>0.75793004769475358</v>
      </c>
      <c r="N13" s="44">
        <f t="shared" si="3"/>
        <v>0.87426391096979328</v>
      </c>
      <c r="O13" s="44">
        <f t="shared" si="4"/>
        <v>0.3566073131955485</v>
      </c>
      <c r="P13" s="44">
        <f t="shared" si="5"/>
        <v>1.2308712241653419</v>
      </c>
    </row>
    <row r="14" spans="1:22" x14ac:dyDescent="0.25">
      <c r="F14" s="9"/>
      <c r="K14" s="27">
        <f>SUM(K4:K13)/10</f>
        <v>73.512734984884361</v>
      </c>
    </row>
    <row r="15" spans="1:22" x14ac:dyDescent="0.25">
      <c r="F15" s="9"/>
    </row>
    <row r="16" spans="1:22" x14ac:dyDescent="0.25">
      <c r="A16" s="11" t="s">
        <v>25</v>
      </c>
      <c r="B16" s="12"/>
      <c r="C16" s="12"/>
      <c r="D16" s="12"/>
      <c r="E16" s="12"/>
      <c r="F16" s="22" t="s">
        <v>17</v>
      </c>
      <c r="G16" s="13" t="s">
        <v>18</v>
      </c>
      <c r="K16" s="7"/>
    </row>
    <row r="17" spans="1:11" x14ac:dyDescent="0.25">
      <c r="A17" s="14" t="s">
        <v>13</v>
      </c>
      <c r="B17" s="10"/>
      <c r="C17" s="10"/>
      <c r="D17" s="10"/>
      <c r="E17" s="10"/>
      <c r="F17" s="23">
        <v>260186</v>
      </c>
      <c r="G17" s="15">
        <f>(F17/0.8375)*10</f>
        <v>3106698.5074626864</v>
      </c>
      <c r="K17" s="7"/>
    </row>
    <row r="18" spans="1:11" x14ac:dyDescent="0.25">
      <c r="A18" s="14" t="s">
        <v>14</v>
      </c>
      <c r="B18" s="10"/>
      <c r="C18" s="10"/>
      <c r="D18" s="10"/>
      <c r="E18" s="10"/>
      <c r="F18" s="24">
        <v>173697.6</v>
      </c>
      <c r="G18" s="15">
        <f>(F18/0.8375)*10</f>
        <v>2074001.1940298509</v>
      </c>
      <c r="K18" s="7"/>
    </row>
    <row r="19" spans="1:11" x14ac:dyDescent="0.25">
      <c r="A19" s="14" t="s">
        <v>15</v>
      </c>
      <c r="B19" s="10"/>
      <c r="C19" s="10"/>
      <c r="D19" s="10"/>
      <c r="E19" s="10"/>
      <c r="F19" s="24"/>
      <c r="G19" s="15">
        <f>(F19/0.8375)*10</f>
        <v>0</v>
      </c>
      <c r="K19" s="7"/>
    </row>
    <row r="20" spans="1:11" x14ac:dyDescent="0.25">
      <c r="A20" s="14" t="s">
        <v>21</v>
      </c>
      <c r="B20" s="10"/>
      <c r="C20" s="10"/>
      <c r="D20" s="10"/>
      <c r="E20" s="10"/>
      <c r="F20" s="24"/>
      <c r="G20" s="16"/>
      <c r="K20" s="7"/>
    </row>
    <row r="21" spans="1:11" x14ac:dyDescent="0.25">
      <c r="A21" s="14"/>
      <c r="B21" s="10"/>
      <c r="C21" s="10"/>
      <c r="D21" s="10"/>
      <c r="E21" s="10"/>
      <c r="F21" s="24"/>
      <c r="G21" s="16"/>
      <c r="K21" s="7"/>
    </row>
    <row r="22" spans="1:11" x14ac:dyDescent="0.25">
      <c r="A22" s="17" t="s">
        <v>26</v>
      </c>
      <c r="B22" s="10"/>
      <c r="C22" s="10"/>
      <c r="D22" s="10"/>
      <c r="E22" s="10"/>
      <c r="F22" s="24"/>
      <c r="G22" s="16"/>
      <c r="K22" s="7"/>
    </row>
    <row r="23" spans="1:11" x14ac:dyDescent="0.25">
      <c r="A23" s="18"/>
      <c r="B23" s="10"/>
      <c r="C23" s="10"/>
      <c r="D23" s="10"/>
      <c r="E23" s="10"/>
      <c r="F23" s="24"/>
      <c r="G23" s="16"/>
      <c r="K23" s="7"/>
    </row>
    <row r="24" spans="1:11" x14ac:dyDescent="0.25">
      <c r="A24" s="17" t="s">
        <v>22</v>
      </c>
      <c r="B24" s="26" t="s">
        <v>34</v>
      </c>
      <c r="C24" s="26"/>
      <c r="D24" s="26"/>
      <c r="E24" s="26"/>
      <c r="F24" s="24" t="s">
        <v>19</v>
      </c>
      <c r="G24" s="16" t="s">
        <v>20</v>
      </c>
      <c r="K24" s="7"/>
    </row>
    <row r="25" spans="1:11" x14ac:dyDescent="0.25">
      <c r="A25" s="19" t="s">
        <v>23</v>
      </c>
      <c r="B25" s="20"/>
      <c r="C25" s="20"/>
      <c r="D25" s="20"/>
      <c r="E25" s="20"/>
      <c r="F25" s="25">
        <v>1736976</v>
      </c>
      <c r="G25" s="21">
        <f>F25/0.8375</f>
        <v>2074001.1940298507</v>
      </c>
      <c r="K25" s="7"/>
    </row>
  </sheetData>
  <mergeCells count="2">
    <mergeCell ref="A1:P1"/>
    <mergeCell ref="A2:P2"/>
  </mergeCells>
  <phoneticPr fontId="0" type="noConversion"/>
  <printOptions gridLines="1"/>
  <pageMargins left="0.5" right="0.5" top="1" bottom="1" header="0.5" footer="0.5"/>
  <pageSetup scale="55" orientation="landscape" r:id="rId1"/>
  <headerFooter alignWithMargins="0">
    <oddFooter>&amp;L&amp;F&amp;R&amp;D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P33" sqref="P33"/>
    </sheetView>
  </sheetViews>
  <sheetFormatPr defaultRowHeight="13.2" x14ac:dyDescent="0.25"/>
  <sheetData/>
  <phoneticPr fontId="0"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Q27" sqref="Q27"/>
    </sheetView>
  </sheetViews>
  <sheetFormatPr defaultRowHeight="13.2" x14ac:dyDescent="0.25"/>
  <sheetData/>
  <phoneticPr fontId="0"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topLeftCell="A55" workbookViewId="0">
      <selection activeCell="I74" sqref="I74"/>
    </sheetView>
  </sheetViews>
  <sheetFormatPr defaultRowHeight="13.2" x14ac:dyDescent="0.25"/>
  <cols>
    <col min="2" max="2" width="15" customWidth="1"/>
    <col min="3" max="3" width="16.109375" customWidth="1"/>
  </cols>
  <sheetData>
    <row r="1" spans="1:3" x14ac:dyDescent="0.25">
      <c r="A1" t="s">
        <v>67</v>
      </c>
      <c r="B1" t="s">
        <v>38</v>
      </c>
      <c r="C1" t="s">
        <v>39</v>
      </c>
    </row>
    <row r="2" spans="1:3" x14ac:dyDescent="0.25">
      <c r="A2" s="103">
        <v>39264</v>
      </c>
      <c r="B2">
        <v>0</v>
      </c>
      <c r="C2">
        <v>359</v>
      </c>
    </row>
    <row r="3" spans="1:3" x14ac:dyDescent="0.25">
      <c r="A3" s="103">
        <v>39295</v>
      </c>
      <c r="B3">
        <v>0</v>
      </c>
      <c r="C3">
        <v>329</v>
      </c>
    </row>
    <row r="4" spans="1:3" x14ac:dyDescent="0.25">
      <c r="A4" s="103">
        <v>39326</v>
      </c>
      <c r="B4">
        <v>76</v>
      </c>
      <c r="C4">
        <v>86</v>
      </c>
    </row>
    <row r="5" spans="1:3" x14ac:dyDescent="0.25">
      <c r="A5" s="103">
        <v>39356</v>
      </c>
      <c r="B5">
        <v>354</v>
      </c>
      <c r="C5">
        <v>2</v>
      </c>
    </row>
    <row r="6" spans="1:3" x14ac:dyDescent="0.25">
      <c r="A6" s="103">
        <v>39387</v>
      </c>
      <c r="B6">
        <v>701</v>
      </c>
      <c r="C6">
        <v>0</v>
      </c>
    </row>
    <row r="7" spans="1:3" x14ac:dyDescent="0.25">
      <c r="A7" s="103">
        <v>39417</v>
      </c>
      <c r="B7">
        <v>1181</v>
      </c>
      <c r="C7">
        <v>0</v>
      </c>
    </row>
    <row r="8" spans="1:3" x14ac:dyDescent="0.25">
      <c r="A8" s="103">
        <v>39448</v>
      </c>
      <c r="B8">
        <v>1143</v>
      </c>
      <c r="C8">
        <v>0</v>
      </c>
    </row>
    <row r="9" spans="1:3" x14ac:dyDescent="0.25">
      <c r="A9" s="103">
        <v>39479</v>
      </c>
      <c r="B9">
        <v>895</v>
      </c>
      <c r="C9">
        <v>0</v>
      </c>
    </row>
    <row r="10" spans="1:3" x14ac:dyDescent="0.25">
      <c r="A10" s="103">
        <v>39508</v>
      </c>
      <c r="B10">
        <v>781</v>
      </c>
      <c r="C10">
        <v>0</v>
      </c>
    </row>
    <row r="11" spans="1:3" x14ac:dyDescent="0.25">
      <c r="A11" s="103">
        <v>39539</v>
      </c>
      <c r="B11">
        <v>558</v>
      </c>
      <c r="C11">
        <v>0</v>
      </c>
    </row>
    <row r="12" spans="1:3" x14ac:dyDescent="0.25">
      <c r="A12" s="103">
        <v>39569</v>
      </c>
      <c r="B12">
        <v>303</v>
      </c>
      <c r="C12">
        <v>28</v>
      </c>
    </row>
    <row r="13" spans="1:3" x14ac:dyDescent="0.25">
      <c r="A13" s="103">
        <v>39600</v>
      </c>
      <c r="B13">
        <v>64</v>
      </c>
      <c r="C13">
        <v>144</v>
      </c>
    </row>
    <row r="14" spans="1:3" x14ac:dyDescent="0.25">
      <c r="A14" s="103">
        <v>39630</v>
      </c>
      <c r="B14">
        <v>0</v>
      </c>
      <c r="C14">
        <v>395</v>
      </c>
    </row>
    <row r="15" spans="1:3" x14ac:dyDescent="0.25">
      <c r="A15" s="103">
        <v>39661</v>
      </c>
      <c r="B15">
        <v>28</v>
      </c>
      <c r="C15">
        <v>232</v>
      </c>
    </row>
    <row r="16" spans="1:3" x14ac:dyDescent="0.25">
      <c r="A16" s="103">
        <v>39692</v>
      </c>
      <c r="B16">
        <v>116</v>
      </c>
      <c r="C16">
        <v>26</v>
      </c>
    </row>
    <row r="17" spans="1:3" x14ac:dyDescent="0.25">
      <c r="A17" s="103">
        <v>39722</v>
      </c>
      <c r="B17">
        <v>393</v>
      </c>
      <c r="C17">
        <v>0</v>
      </c>
    </row>
    <row r="18" spans="1:3" x14ac:dyDescent="0.25">
      <c r="A18" s="103">
        <v>39753</v>
      </c>
      <c r="B18">
        <v>651</v>
      </c>
      <c r="C18">
        <v>0</v>
      </c>
    </row>
    <row r="19" spans="1:3" x14ac:dyDescent="0.25">
      <c r="A19" s="103">
        <v>39783</v>
      </c>
      <c r="B19">
        <v>1181</v>
      </c>
      <c r="C19">
        <v>0</v>
      </c>
    </row>
    <row r="20" spans="1:3" x14ac:dyDescent="0.25">
      <c r="A20" s="103">
        <v>39814</v>
      </c>
      <c r="B20">
        <v>926</v>
      </c>
      <c r="C20">
        <v>0</v>
      </c>
    </row>
    <row r="21" spans="1:3" x14ac:dyDescent="0.25">
      <c r="A21" s="103">
        <v>39845</v>
      </c>
      <c r="B21">
        <v>764</v>
      </c>
      <c r="C21">
        <v>0</v>
      </c>
    </row>
    <row r="22" spans="1:3" x14ac:dyDescent="0.25">
      <c r="A22" s="103">
        <v>39873</v>
      </c>
      <c r="B22">
        <v>711</v>
      </c>
      <c r="C22">
        <v>0</v>
      </c>
    </row>
    <row r="23" spans="1:3" x14ac:dyDescent="0.25">
      <c r="A23" s="103">
        <v>39904</v>
      </c>
      <c r="B23">
        <v>566</v>
      </c>
      <c r="C23">
        <v>0</v>
      </c>
    </row>
    <row r="24" spans="1:3" x14ac:dyDescent="0.25">
      <c r="A24" s="103">
        <v>39934</v>
      </c>
      <c r="B24">
        <v>210</v>
      </c>
      <c r="C24">
        <v>26</v>
      </c>
    </row>
    <row r="25" spans="1:3" x14ac:dyDescent="0.25">
      <c r="A25" s="103">
        <v>39965</v>
      </c>
      <c r="B25">
        <v>78</v>
      </c>
      <c r="C25">
        <v>68</v>
      </c>
    </row>
    <row r="26" spans="1:3" x14ac:dyDescent="0.25">
      <c r="A26" s="103">
        <v>39995</v>
      </c>
      <c r="B26">
        <v>13</v>
      </c>
      <c r="C26">
        <v>181</v>
      </c>
    </row>
    <row r="27" spans="1:3" x14ac:dyDescent="0.25">
      <c r="A27" s="103">
        <v>40026</v>
      </c>
      <c r="B27">
        <v>9</v>
      </c>
      <c r="C27">
        <v>180</v>
      </c>
    </row>
    <row r="28" spans="1:3" x14ac:dyDescent="0.25">
      <c r="A28" s="103">
        <v>40057</v>
      </c>
      <c r="B28">
        <v>117</v>
      </c>
      <c r="C28">
        <v>78</v>
      </c>
    </row>
    <row r="29" spans="1:3" x14ac:dyDescent="0.25">
      <c r="A29" s="103">
        <v>40087</v>
      </c>
      <c r="B29">
        <v>676</v>
      </c>
      <c r="C29">
        <v>0</v>
      </c>
    </row>
    <row r="30" spans="1:3" x14ac:dyDescent="0.25">
      <c r="A30" s="103">
        <v>40118</v>
      </c>
      <c r="B30">
        <v>664</v>
      </c>
      <c r="C30">
        <v>0</v>
      </c>
    </row>
    <row r="31" spans="1:3" x14ac:dyDescent="0.25">
      <c r="A31" s="103">
        <v>40148</v>
      </c>
      <c r="B31">
        <v>1260</v>
      </c>
      <c r="C31">
        <v>0</v>
      </c>
    </row>
    <row r="32" spans="1:3" x14ac:dyDescent="0.25">
      <c r="A32" s="103">
        <v>40179</v>
      </c>
      <c r="B32">
        <v>1070</v>
      </c>
      <c r="C32">
        <v>0</v>
      </c>
    </row>
    <row r="33" spans="1:3" x14ac:dyDescent="0.25">
      <c r="A33" s="103">
        <v>40210</v>
      </c>
      <c r="B33">
        <v>999</v>
      </c>
      <c r="C33">
        <v>0</v>
      </c>
    </row>
    <row r="34" spans="1:3" x14ac:dyDescent="0.25">
      <c r="A34" s="103">
        <v>40238</v>
      </c>
      <c r="B34">
        <v>737</v>
      </c>
      <c r="C34">
        <v>0</v>
      </c>
    </row>
    <row r="35" spans="1:3" x14ac:dyDescent="0.25">
      <c r="A35" s="103">
        <v>40269</v>
      </c>
      <c r="B35">
        <v>509</v>
      </c>
      <c r="C35">
        <v>0</v>
      </c>
    </row>
    <row r="36" spans="1:3" x14ac:dyDescent="0.25">
      <c r="A36" s="103">
        <v>40299</v>
      </c>
      <c r="B36">
        <v>350</v>
      </c>
      <c r="C36">
        <v>16</v>
      </c>
    </row>
    <row r="37" spans="1:3" x14ac:dyDescent="0.25">
      <c r="A37" s="103">
        <v>40330</v>
      </c>
      <c r="B37">
        <v>38</v>
      </c>
      <c r="C37">
        <v>163</v>
      </c>
    </row>
    <row r="38" spans="1:3" x14ac:dyDescent="0.25">
      <c r="A38" s="103">
        <v>40360</v>
      </c>
      <c r="B38">
        <v>3</v>
      </c>
      <c r="C38">
        <v>303</v>
      </c>
    </row>
    <row r="39" spans="1:3" x14ac:dyDescent="0.25">
      <c r="A39" s="103">
        <v>40391</v>
      </c>
      <c r="B39">
        <v>0</v>
      </c>
      <c r="C39">
        <v>280</v>
      </c>
    </row>
    <row r="40" spans="1:3" x14ac:dyDescent="0.25">
      <c r="A40" s="103">
        <v>40422</v>
      </c>
      <c r="B40">
        <v>32</v>
      </c>
      <c r="C40">
        <v>100</v>
      </c>
    </row>
    <row r="41" spans="1:3" x14ac:dyDescent="0.25">
      <c r="A41" s="103">
        <v>40452</v>
      </c>
      <c r="B41">
        <v>300</v>
      </c>
      <c r="C41">
        <v>8</v>
      </c>
    </row>
    <row r="42" spans="1:3" x14ac:dyDescent="0.25">
      <c r="A42" s="103">
        <v>40483</v>
      </c>
      <c r="B42">
        <v>793</v>
      </c>
      <c r="C42">
        <v>0</v>
      </c>
    </row>
    <row r="43" spans="1:3" x14ac:dyDescent="0.25">
      <c r="A43" s="103">
        <v>40513</v>
      </c>
      <c r="B43">
        <v>944</v>
      </c>
      <c r="C43">
        <v>0</v>
      </c>
    </row>
    <row r="44" spans="1:3" x14ac:dyDescent="0.25">
      <c r="A44" s="103">
        <v>40544</v>
      </c>
      <c r="B44">
        <v>1080</v>
      </c>
      <c r="C44">
        <v>0</v>
      </c>
    </row>
    <row r="45" spans="1:3" x14ac:dyDescent="0.25">
      <c r="A45" s="103">
        <v>40575</v>
      </c>
      <c r="B45">
        <v>783</v>
      </c>
      <c r="C45">
        <v>0</v>
      </c>
    </row>
    <row r="46" spans="1:3" x14ac:dyDescent="0.25">
      <c r="A46" s="103">
        <v>40603</v>
      </c>
      <c r="B46">
        <v>666</v>
      </c>
      <c r="C46">
        <v>0</v>
      </c>
    </row>
    <row r="47" spans="1:3" x14ac:dyDescent="0.25">
      <c r="A47" s="103">
        <v>40634</v>
      </c>
      <c r="B47">
        <v>492</v>
      </c>
      <c r="C47">
        <v>0</v>
      </c>
    </row>
    <row r="48" spans="1:3" x14ac:dyDescent="0.25">
      <c r="A48" s="103">
        <v>40664</v>
      </c>
      <c r="B48">
        <v>372</v>
      </c>
      <c r="C48">
        <v>9</v>
      </c>
    </row>
    <row r="49" spans="1:3" x14ac:dyDescent="0.25">
      <c r="A49" s="103">
        <v>40695</v>
      </c>
      <c r="B49">
        <v>26</v>
      </c>
      <c r="C49">
        <v>126</v>
      </c>
    </row>
    <row r="50" spans="1:3" x14ac:dyDescent="0.25">
      <c r="A50" s="103">
        <v>40725</v>
      </c>
      <c r="B50">
        <v>0</v>
      </c>
      <c r="C50">
        <v>346</v>
      </c>
    </row>
    <row r="51" spans="1:3" x14ac:dyDescent="0.25">
      <c r="A51" s="103">
        <v>40756</v>
      </c>
      <c r="B51">
        <v>0</v>
      </c>
      <c r="C51">
        <v>382</v>
      </c>
    </row>
    <row r="52" spans="1:3" x14ac:dyDescent="0.25">
      <c r="A52" s="103">
        <v>40787</v>
      </c>
      <c r="B52">
        <v>95</v>
      </c>
      <c r="C52">
        <v>78</v>
      </c>
    </row>
    <row r="53" spans="1:3" x14ac:dyDescent="0.25">
      <c r="A53" s="103">
        <v>40817</v>
      </c>
      <c r="B53">
        <v>400</v>
      </c>
      <c r="C53">
        <v>23</v>
      </c>
    </row>
    <row r="54" spans="1:3" x14ac:dyDescent="0.25">
      <c r="A54" s="103">
        <v>40848</v>
      </c>
      <c r="B54">
        <v>757</v>
      </c>
      <c r="C54">
        <v>0</v>
      </c>
    </row>
    <row r="55" spans="1:3" x14ac:dyDescent="0.25">
      <c r="A55" s="103">
        <v>40878</v>
      </c>
      <c r="B55">
        <v>1182</v>
      </c>
      <c r="C55">
        <v>0</v>
      </c>
    </row>
    <row r="56" spans="1:3" x14ac:dyDescent="0.25">
      <c r="A56" s="103">
        <v>40909</v>
      </c>
      <c r="B56">
        <v>891</v>
      </c>
      <c r="C56">
        <v>0</v>
      </c>
    </row>
    <row r="57" spans="1:3" x14ac:dyDescent="0.25">
      <c r="A57" s="103">
        <v>40940</v>
      </c>
      <c r="B57">
        <v>1055</v>
      </c>
      <c r="C57">
        <v>0</v>
      </c>
    </row>
    <row r="58" spans="1:3" x14ac:dyDescent="0.25">
      <c r="A58" s="103">
        <v>40969</v>
      </c>
      <c r="B58">
        <v>483</v>
      </c>
      <c r="C58">
        <v>0</v>
      </c>
    </row>
    <row r="59" spans="1:3" x14ac:dyDescent="0.25">
      <c r="A59" s="103">
        <v>41000</v>
      </c>
      <c r="B59">
        <v>352</v>
      </c>
      <c r="C59">
        <v>6</v>
      </c>
    </row>
    <row r="60" spans="1:3" x14ac:dyDescent="0.25">
      <c r="A60" s="103">
        <v>41030</v>
      </c>
      <c r="B60">
        <v>178</v>
      </c>
      <c r="C60">
        <v>45</v>
      </c>
    </row>
    <row r="61" spans="1:3" x14ac:dyDescent="0.25">
      <c r="A61" s="103">
        <v>41061</v>
      </c>
      <c r="B61">
        <v>6</v>
      </c>
      <c r="C61">
        <v>314</v>
      </c>
    </row>
    <row r="62" spans="1:3" x14ac:dyDescent="0.25">
      <c r="A62" s="104">
        <v>41091</v>
      </c>
      <c r="B62" s="105">
        <v>0</v>
      </c>
      <c r="C62" s="105">
        <v>438</v>
      </c>
    </row>
    <row r="63" spans="1:3" x14ac:dyDescent="0.25">
      <c r="A63" s="104">
        <v>41122</v>
      </c>
      <c r="B63" s="105">
        <v>0</v>
      </c>
      <c r="C63" s="105">
        <v>319</v>
      </c>
    </row>
    <row r="64" spans="1:3" x14ac:dyDescent="0.25">
      <c r="A64" s="104">
        <v>41153</v>
      </c>
      <c r="B64" s="105">
        <v>69</v>
      </c>
      <c r="C64" s="105">
        <v>113</v>
      </c>
    </row>
    <row r="65" spans="1:3" x14ac:dyDescent="0.25">
      <c r="A65" s="104">
        <v>41183</v>
      </c>
      <c r="B65" s="105">
        <v>488</v>
      </c>
      <c r="C65" s="105">
        <v>1</v>
      </c>
    </row>
    <row r="66" spans="1:3" x14ac:dyDescent="0.25">
      <c r="A66" s="104">
        <v>41214</v>
      </c>
      <c r="B66" s="105">
        <v>638</v>
      </c>
      <c r="C66" s="105">
        <v>0</v>
      </c>
    </row>
    <row r="67" spans="1:3" x14ac:dyDescent="0.25">
      <c r="A67" s="104">
        <v>41244</v>
      </c>
      <c r="B67" s="105">
        <v>990</v>
      </c>
      <c r="C67" s="105">
        <v>0</v>
      </c>
    </row>
    <row r="68" spans="1:3" x14ac:dyDescent="0.25">
      <c r="A68" s="104">
        <v>41275</v>
      </c>
      <c r="B68" s="105">
        <v>1067</v>
      </c>
      <c r="C68" s="105">
        <v>0</v>
      </c>
    </row>
    <row r="69" spans="1:3" x14ac:dyDescent="0.25">
      <c r="A69" s="104">
        <v>41306</v>
      </c>
      <c r="B69" s="105">
        <v>972</v>
      </c>
      <c r="C69" s="105">
        <v>0</v>
      </c>
    </row>
    <row r="70" spans="1:3" x14ac:dyDescent="0.25">
      <c r="A70" s="104">
        <v>41334</v>
      </c>
      <c r="B70" s="105">
        <v>840</v>
      </c>
      <c r="C70" s="105">
        <v>0</v>
      </c>
    </row>
    <row r="71" spans="1:3" x14ac:dyDescent="0.25">
      <c r="A71" s="104">
        <v>41365</v>
      </c>
      <c r="B71" s="105">
        <v>690</v>
      </c>
      <c r="C71" s="105">
        <v>0</v>
      </c>
    </row>
    <row r="72" spans="1:3" x14ac:dyDescent="0.25">
      <c r="A72" s="104">
        <v>41395</v>
      </c>
      <c r="B72" s="105">
        <v>253</v>
      </c>
      <c r="C72" s="105">
        <v>42</v>
      </c>
    </row>
    <row r="73" spans="1:3" x14ac:dyDescent="0.25">
      <c r="A73" s="104">
        <v>41426</v>
      </c>
      <c r="B73" s="105">
        <v>29</v>
      </c>
      <c r="C73" s="105">
        <v>221</v>
      </c>
    </row>
    <row r="74" spans="1:3" x14ac:dyDescent="0.25">
      <c r="A74" s="103">
        <v>41456</v>
      </c>
      <c r="B74">
        <f>SUM(B62:B73)</f>
        <v>6036</v>
      </c>
      <c r="C74">
        <f>SUM(C62:C73)</f>
        <v>1134</v>
      </c>
    </row>
    <row r="75" spans="1:3" x14ac:dyDescent="0.25">
      <c r="A75" s="103">
        <v>41487</v>
      </c>
    </row>
    <row r="76" spans="1:3" x14ac:dyDescent="0.25">
      <c r="A76" s="103">
        <v>41518</v>
      </c>
    </row>
    <row r="77" spans="1:3" x14ac:dyDescent="0.25">
      <c r="A77" s="103">
        <v>41548</v>
      </c>
    </row>
    <row r="78" spans="1:3" x14ac:dyDescent="0.25">
      <c r="A78" s="103">
        <v>41579</v>
      </c>
    </row>
    <row r="79" spans="1:3" x14ac:dyDescent="0.25">
      <c r="A79" s="103">
        <v>41609</v>
      </c>
    </row>
    <row r="80" spans="1:3" x14ac:dyDescent="0.25">
      <c r="A80" s="103">
        <v>41640</v>
      </c>
    </row>
    <row r="81" spans="1:1" x14ac:dyDescent="0.25">
      <c r="A81" s="103">
        <v>41671</v>
      </c>
    </row>
    <row r="82" spans="1:1" x14ac:dyDescent="0.25">
      <c r="A82" s="103">
        <v>41699</v>
      </c>
    </row>
    <row r="83" spans="1:1" x14ac:dyDescent="0.25">
      <c r="A83" s="103">
        <v>41730</v>
      </c>
    </row>
    <row r="84" spans="1:1" x14ac:dyDescent="0.25">
      <c r="A84" s="103">
        <v>41760</v>
      </c>
    </row>
    <row r="85" spans="1:1" x14ac:dyDescent="0.25">
      <c r="A85" s="103">
        <v>41791</v>
      </c>
    </row>
    <row r="86" spans="1:1" x14ac:dyDescent="0.25">
      <c r="A86" s="103">
        <v>41821</v>
      </c>
    </row>
    <row r="87" spans="1:1" x14ac:dyDescent="0.25">
      <c r="A87" s="103">
        <v>41852</v>
      </c>
    </row>
    <row r="88" spans="1:1" x14ac:dyDescent="0.25">
      <c r="A88" s="103">
        <v>41883</v>
      </c>
    </row>
    <row r="89" spans="1:1" x14ac:dyDescent="0.25">
      <c r="A89" s="103">
        <v>41913</v>
      </c>
    </row>
    <row r="90" spans="1:1" x14ac:dyDescent="0.25">
      <c r="A90" s="103">
        <v>41944</v>
      </c>
    </row>
    <row r="91" spans="1:1" x14ac:dyDescent="0.25">
      <c r="A91" s="103">
        <v>41974</v>
      </c>
    </row>
    <row r="92" spans="1:1" x14ac:dyDescent="0.25">
      <c r="A92" s="103">
        <v>42005</v>
      </c>
    </row>
    <row r="93" spans="1:1" x14ac:dyDescent="0.25">
      <c r="A93" s="103">
        <v>42036</v>
      </c>
    </row>
    <row r="94" spans="1:1" x14ac:dyDescent="0.25">
      <c r="A94" s="103">
        <v>42064</v>
      </c>
    </row>
    <row r="95" spans="1:1" x14ac:dyDescent="0.25">
      <c r="A95" s="103">
        <v>42095</v>
      </c>
    </row>
    <row r="96" spans="1:1" x14ac:dyDescent="0.25">
      <c r="A96" s="103">
        <v>42125</v>
      </c>
    </row>
    <row r="97" spans="1:1" x14ac:dyDescent="0.25">
      <c r="A97" s="103">
        <v>42156</v>
      </c>
    </row>
    <row r="98" spans="1:1" x14ac:dyDescent="0.25">
      <c r="A98" s="103">
        <v>42186</v>
      </c>
    </row>
    <row r="99" spans="1:1" x14ac:dyDescent="0.25">
      <c r="A99" s="103">
        <v>42217</v>
      </c>
    </row>
    <row r="100" spans="1:1" x14ac:dyDescent="0.25">
      <c r="A100" s="103">
        <v>42248</v>
      </c>
    </row>
    <row r="101" spans="1:1" x14ac:dyDescent="0.25">
      <c r="A101" s="103">
        <v>42278</v>
      </c>
    </row>
    <row r="102" spans="1:1" x14ac:dyDescent="0.25">
      <c r="A102" s="103">
        <v>42309</v>
      </c>
    </row>
    <row r="103" spans="1:1" x14ac:dyDescent="0.25">
      <c r="A103" s="103">
        <v>42339</v>
      </c>
    </row>
    <row r="104" spans="1:1" x14ac:dyDescent="0.25">
      <c r="A104" s="103">
        <v>42370</v>
      </c>
    </row>
    <row r="105" spans="1:1" x14ac:dyDescent="0.25">
      <c r="A105" s="103">
        <v>42401</v>
      </c>
    </row>
    <row r="106" spans="1:1" x14ac:dyDescent="0.25">
      <c r="A106" s="103">
        <v>42430</v>
      </c>
    </row>
    <row r="107" spans="1:1" x14ac:dyDescent="0.25">
      <c r="A107" s="103">
        <v>42461</v>
      </c>
    </row>
    <row r="108" spans="1:1" x14ac:dyDescent="0.25">
      <c r="A108" s="103">
        <v>42491</v>
      </c>
    </row>
    <row r="109" spans="1:1" x14ac:dyDescent="0.25">
      <c r="A109" s="103">
        <v>42522</v>
      </c>
    </row>
    <row r="110" spans="1:1" x14ac:dyDescent="0.25">
      <c r="A110" s="103">
        <v>42552</v>
      </c>
    </row>
    <row r="111" spans="1:1" x14ac:dyDescent="0.25">
      <c r="A111" s="103">
        <v>42583</v>
      </c>
    </row>
    <row r="112" spans="1:1" x14ac:dyDescent="0.25">
      <c r="A112" s="103">
        <v>42614</v>
      </c>
    </row>
    <row r="113" spans="1:1" x14ac:dyDescent="0.25">
      <c r="A113" s="103">
        <v>42644</v>
      </c>
    </row>
    <row r="114" spans="1:1" x14ac:dyDescent="0.25">
      <c r="A114" s="103">
        <v>42675</v>
      </c>
    </row>
    <row r="115" spans="1:1" x14ac:dyDescent="0.25">
      <c r="A115" s="103">
        <v>42705</v>
      </c>
    </row>
    <row r="116" spans="1:1" x14ac:dyDescent="0.25">
      <c r="A116" s="103">
        <v>42736</v>
      </c>
    </row>
    <row r="117" spans="1:1" x14ac:dyDescent="0.25">
      <c r="A117" s="103">
        <v>42767</v>
      </c>
    </row>
    <row r="118" spans="1:1" x14ac:dyDescent="0.25">
      <c r="A118" s="103">
        <v>42795</v>
      </c>
    </row>
    <row r="119" spans="1:1" x14ac:dyDescent="0.25">
      <c r="A119" s="103">
        <v>42826</v>
      </c>
    </row>
    <row r="120" spans="1:1" x14ac:dyDescent="0.25">
      <c r="A120" s="103">
        <v>42856</v>
      </c>
    </row>
    <row r="121" spans="1:1" x14ac:dyDescent="0.25">
      <c r="A121" s="103">
        <v>42887</v>
      </c>
    </row>
    <row r="122" spans="1:1" x14ac:dyDescent="0.25">
      <c r="A122" s="103">
        <v>42917</v>
      </c>
    </row>
    <row r="123" spans="1:1" x14ac:dyDescent="0.25">
      <c r="A123" s="103">
        <v>42948</v>
      </c>
    </row>
    <row r="124" spans="1:1" x14ac:dyDescent="0.25">
      <c r="A124" s="103">
        <v>42979</v>
      </c>
    </row>
    <row r="125" spans="1:1" x14ac:dyDescent="0.25">
      <c r="A125" s="103">
        <v>43009</v>
      </c>
    </row>
    <row r="126" spans="1:1" x14ac:dyDescent="0.25">
      <c r="A126" s="103">
        <v>43040</v>
      </c>
    </row>
    <row r="127" spans="1:1" x14ac:dyDescent="0.25">
      <c r="A127" s="103">
        <v>43070</v>
      </c>
    </row>
    <row r="128" spans="1:1" x14ac:dyDescent="0.25">
      <c r="A128" s="103">
        <v>43101</v>
      </c>
    </row>
    <row r="129" spans="1:1" x14ac:dyDescent="0.25">
      <c r="A129" s="103">
        <v>43132</v>
      </c>
    </row>
    <row r="130" spans="1:1" x14ac:dyDescent="0.25">
      <c r="A130" s="103">
        <v>43160</v>
      </c>
    </row>
    <row r="131" spans="1:1" x14ac:dyDescent="0.25">
      <c r="A131" s="103">
        <v>43191</v>
      </c>
    </row>
    <row r="132" spans="1:1" x14ac:dyDescent="0.25">
      <c r="A132" s="103">
        <v>43221</v>
      </c>
    </row>
    <row r="133" spans="1:1" x14ac:dyDescent="0.25">
      <c r="A133" s="103">
        <v>43252</v>
      </c>
    </row>
    <row r="134" spans="1:1" x14ac:dyDescent="0.25">
      <c r="A134" s="103">
        <v>43282</v>
      </c>
    </row>
    <row r="135" spans="1:1" x14ac:dyDescent="0.25">
      <c r="A135" s="103">
        <v>43313</v>
      </c>
    </row>
    <row r="136" spans="1:1" x14ac:dyDescent="0.25">
      <c r="A136" s="103">
        <v>43344</v>
      </c>
    </row>
    <row r="137" spans="1:1" x14ac:dyDescent="0.25">
      <c r="A137" s="103">
        <v>43374</v>
      </c>
    </row>
    <row r="138" spans="1:1" x14ac:dyDescent="0.25">
      <c r="A138" s="103">
        <v>43405</v>
      </c>
    </row>
    <row r="139" spans="1:1" x14ac:dyDescent="0.25">
      <c r="A139" s="103">
        <v>43435</v>
      </c>
    </row>
    <row r="140" spans="1:1" x14ac:dyDescent="0.25">
      <c r="A140" s="103">
        <v>43466</v>
      </c>
    </row>
    <row r="141" spans="1:1" x14ac:dyDescent="0.25">
      <c r="A141" s="103">
        <v>43497</v>
      </c>
    </row>
    <row r="142" spans="1:1" x14ac:dyDescent="0.25">
      <c r="A142" s="103">
        <v>43525</v>
      </c>
    </row>
    <row r="143" spans="1:1" x14ac:dyDescent="0.25">
      <c r="A143" s="103">
        <v>43556</v>
      </c>
    </row>
    <row r="144" spans="1:1" x14ac:dyDescent="0.25">
      <c r="A144" s="103">
        <v>43586</v>
      </c>
    </row>
    <row r="145" spans="1:1" x14ac:dyDescent="0.25">
      <c r="A145" s="103">
        <v>43617</v>
      </c>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3.2" x14ac:dyDescent="0.25"/>
  <cols>
    <col min="1" max="1" width="0.88671875" customWidth="1"/>
    <col min="2" max="2" width="50.109375" customWidth="1"/>
    <col min="3" max="3" width="1.21875" customWidth="1"/>
    <col min="4" max="4" width="4.33203125" customWidth="1"/>
    <col min="5" max="6" width="12.44140625" customWidth="1"/>
  </cols>
  <sheetData>
    <row r="1" spans="2:6" ht="26.4" x14ac:dyDescent="0.25">
      <c r="B1" s="157" t="s">
        <v>88</v>
      </c>
      <c r="C1" s="157"/>
      <c r="D1" s="161"/>
      <c r="E1" s="161"/>
      <c r="F1" s="161"/>
    </row>
    <row r="2" spans="2:6" x14ac:dyDescent="0.25">
      <c r="B2" s="157" t="s">
        <v>89</v>
      </c>
      <c r="C2" s="157"/>
      <c r="D2" s="161"/>
      <c r="E2" s="161"/>
      <c r="F2" s="161"/>
    </row>
    <row r="3" spans="2:6" x14ac:dyDescent="0.25">
      <c r="B3" s="158"/>
      <c r="C3" s="158"/>
      <c r="D3" s="162"/>
      <c r="E3" s="162"/>
      <c r="F3" s="162"/>
    </row>
    <row r="4" spans="2:6" ht="66" x14ac:dyDescent="0.25">
      <c r="B4" s="158" t="s">
        <v>90</v>
      </c>
      <c r="C4" s="158"/>
      <c r="D4" s="162"/>
      <c r="E4" s="162"/>
      <c r="F4" s="162"/>
    </row>
    <row r="5" spans="2:6" x14ac:dyDescent="0.25">
      <c r="B5" s="158"/>
      <c r="C5" s="158"/>
      <c r="D5" s="162"/>
      <c r="E5" s="162"/>
      <c r="F5" s="162"/>
    </row>
    <row r="6" spans="2:6" ht="26.4" x14ac:dyDescent="0.25">
      <c r="B6" s="157" t="s">
        <v>91</v>
      </c>
      <c r="C6" s="157"/>
      <c r="D6" s="161"/>
      <c r="E6" s="161" t="s">
        <v>92</v>
      </c>
      <c r="F6" s="161" t="s">
        <v>93</v>
      </c>
    </row>
    <row r="7" spans="2:6" ht="13.8" thickBot="1" x14ac:dyDescent="0.3">
      <c r="B7" s="158"/>
      <c r="C7" s="158"/>
      <c r="D7" s="162"/>
      <c r="E7" s="162"/>
      <c r="F7" s="162"/>
    </row>
    <row r="8" spans="2:6" ht="40.200000000000003" thickBot="1" x14ac:dyDescent="0.3">
      <c r="B8" s="159" t="s">
        <v>94</v>
      </c>
      <c r="C8" s="160"/>
      <c r="D8" s="163"/>
      <c r="E8" s="163">
        <v>23</v>
      </c>
      <c r="F8" s="164" t="s">
        <v>95</v>
      </c>
    </row>
    <row r="9" spans="2:6" x14ac:dyDescent="0.25">
      <c r="B9" s="158"/>
      <c r="C9" s="158"/>
      <c r="D9" s="162"/>
      <c r="E9" s="162"/>
      <c r="F9" s="162"/>
    </row>
    <row r="10" spans="2:6" x14ac:dyDescent="0.25">
      <c r="B10" s="158"/>
      <c r="C10" s="158"/>
      <c r="D10" s="162"/>
      <c r="E10" s="162"/>
      <c r="F10" s="1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2</vt:i4>
      </vt:variant>
      <vt:variant>
        <vt:lpstr>Named Ranges</vt:lpstr>
      </vt:variant>
      <vt:variant>
        <vt:i4>4</vt:i4>
      </vt:variant>
    </vt:vector>
  </HeadingPairs>
  <TitlesOfParts>
    <vt:vector size="14" baseType="lpstr">
      <vt:lpstr>FY14 School Energy Data</vt:lpstr>
      <vt:lpstr>FY13 School Energy Data</vt:lpstr>
      <vt:lpstr>FY11 School Energy Data</vt:lpstr>
      <vt:lpstr>FY07 School Energy Data</vt:lpstr>
      <vt:lpstr>FY08 kBtu CHARTt</vt:lpstr>
      <vt:lpstr>FY07 kBtu CHART</vt:lpstr>
      <vt:lpstr>HDD</vt:lpstr>
      <vt:lpstr>Compatibility Report</vt:lpstr>
      <vt:lpstr>FY14 EUI chart</vt:lpstr>
      <vt:lpstr>FY2011 chart</vt:lpstr>
      <vt:lpstr>'FY07 School Energy Data'!Print_Area</vt:lpstr>
      <vt:lpstr>'FY11 School Energy Data'!Print_Area</vt:lpstr>
      <vt:lpstr>'FY13 School Energy Data'!Print_Area</vt:lpstr>
      <vt:lpstr>'FY14 School Energy Data'!Print_Area</vt:lpstr>
    </vt:vector>
  </TitlesOfParts>
  <Company>Jefferson County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Medwetz</dc:creator>
  <cp:lastModifiedBy>Anderson, Eric</cp:lastModifiedBy>
  <cp:lastPrinted>2013-09-24T20:48:36Z</cp:lastPrinted>
  <dcterms:created xsi:type="dcterms:W3CDTF">2008-03-19T16:55:41Z</dcterms:created>
  <dcterms:modified xsi:type="dcterms:W3CDTF">2015-01-09T21:42:51Z</dcterms:modified>
</cp:coreProperties>
</file>